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580"/>
  </bookViews>
  <sheets>
    <sheet name="1.各部门预算支出安排汇总表" sheetId="1" r:id="rId1"/>
    <sheet name="2.教务处（三创1405万）" sheetId="2" r:id="rId2"/>
    <sheet name="补充1.预算项目库" sheetId="3" r:id="rId3"/>
    <sheet name="补充2.系部综合业务费明细 (核准情况)" sheetId="4" r:id="rId4"/>
    <sheet name="补充3.学生定额统计表" sheetId="5" r:id="rId5"/>
    <sheet name="补充4.系部综合业务费明细（不打印-申请情况）" sheetId="6" r:id="rId6"/>
    <sheet name="WpsReserved_CellImgList" sheetId="7" state="hidden" r:id="rId7"/>
  </sheets>
  <externalReferences>
    <externalReference r:id="rId10"/>
  </externalReferences>
  <definedNames>
    <definedName name="_xlnm._FilterDatabase" localSheetId="0" hidden="1">'1.各部门预算支出安排汇总表'!$A$4:$I$163</definedName>
    <definedName name="_xlnm.Print_Area" localSheetId="0">'1.各部门预算支出安排汇总表'!$A$1:$I$163</definedName>
    <definedName name="_xlnm.Print_Titles" localSheetId="0">'1.各部门预算支出安排汇总表'!$2:$4</definedName>
    <definedName name="_xlnm.Print_Area" localSheetId="1">'2.教务处（三创1405万）'!$A$1:$J$35</definedName>
    <definedName name="_xlnm.Print_Titles" localSheetId="1">'2.教务处（三创1405万）'!$2:$4</definedName>
    <definedName name="_xlnm.Print_Area" localSheetId="2">补充1.预算项目库!$A$1:$H$21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<sst xmlns="http://schemas.openxmlformats.org/spreadsheetml/2006/main" count="663" uniqueCount="196">
  <si>
    <t>附件2：</t>
  </si>
  <si>
    <t>学院2024年责任部门公务费、业务费等初步核定汇总表</t>
  </si>
  <si>
    <t>单位：万元</t>
  </si>
  <si>
    <t>部门</t>
  </si>
  <si>
    <t>经费类别</t>
  </si>
  <si>
    <t>工作内容</t>
  </si>
  <si>
    <t>各部门申报数</t>
  </si>
  <si>
    <t>初步核准数</t>
  </si>
  <si>
    <t>预算会审定数</t>
  </si>
  <si>
    <t>经济科目</t>
  </si>
  <si>
    <t>预算金额</t>
  </si>
  <si>
    <t>备注</t>
  </si>
  <si>
    <t>党政办</t>
  </si>
  <si>
    <t>公务费</t>
  </si>
  <si>
    <t>办公费</t>
  </si>
  <si>
    <t>其中日常及大宗办公费7万；报刊费18万</t>
  </si>
  <si>
    <t>印刷费</t>
  </si>
  <si>
    <t>邮电费</t>
  </si>
  <si>
    <t>全院电话费9万；邮寄费0.35万</t>
  </si>
  <si>
    <t>差旅费</t>
  </si>
  <si>
    <t>公务接待</t>
  </si>
  <si>
    <t>公务用车运行维护费</t>
  </si>
  <si>
    <t>公车的燃油、保险等相关支出</t>
  </si>
  <si>
    <t>业务费</t>
  </si>
  <si>
    <t>综合业务费</t>
  </si>
  <si>
    <t>劳务费2万，其他商品和服务支出5.9万，办公设备购置15万</t>
  </si>
  <si>
    <t>审计中心</t>
  </si>
  <si>
    <t>审计业务费28万，会费0.5万</t>
  </si>
  <si>
    <t>国际交流中心</t>
  </si>
  <si>
    <t>邮寄费</t>
  </si>
  <si>
    <t>外教中介（根据河北省外事办引致工作站收费标准，每人0.8万/人），留学生公寓购买床品，国际交流协会会费，会务费，翻译费等30*0.06万/套，留学生公寓维修0.8万，专用设备购置1.35万，图书0.15万</t>
  </si>
  <si>
    <t>组宣部</t>
  </si>
  <si>
    <t>包括组宣部、扶贫工作队、融媒体办公费</t>
  </si>
  <si>
    <t>扶贫经费17万元，院报、画册16万；灯箱、展板；重大活动拍摄，微党课20万；舆情服务、新媒体内容巡检、数字平台发布、宣传报道36万；党组织活动经费8万（财政核拨）</t>
  </si>
  <si>
    <t>纪委</t>
  </si>
  <si>
    <t>纪检专项经费2万元</t>
  </si>
  <si>
    <t>工会</t>
  </si>
  <si>
    <t>工会经费</t>
  </si>
  <si>
    <t>财政核拨</t>
  </si>
  <si>
    <t>离退休公用经费</t>
  </si>
  <si>
    <t>福利费</t>
  </si>
  <si>
    <t>团委</t>
  </si>
  <si>
    <t>学习、宣传材料印刷；共青团活动视频制作；共青团活动及宣传用品；共青团活动设备租赁；优秀共青团员奖励等</t>
  </si>
  <si>
    <t>教务处</t>
  </si>
  <si>
    <t>教师素质提升（国培）</t>
  </si>
  <si>
    <t>人事处</t>
  </si>
  <si>
    <t>人员经费</t>
  </si>
  <si>
    <r>
      <rPr>
        <sz val="14"/>
        <rFont val="宋体"/>
        <charset val="134"/>
      </rPr>
      <t>养老保险307.34万；公积金230.50万；医疗险295万；失业险14万；工伤险10万；独生子女6万；人事代理工资保险110万；奖励性绩效1921万；思政津贴50万；人才</t>
    </r>
    <r>
      <rPr>
        <sz val="14"/>
        <rFont val="宋体"/>
        <charset val="134"/>
      </rPr>
      <t>公寓租金1.8万（单位负担部分）</t>
    </r>
  </si>
  <si>
    <t>培训费</t>
  </si>
  <si>
    <t>交通补贴及通讯费用补贴</t>
  </si>
  <si>
    <t>交通补（院长书记3.6万）财政核拨</t>
  </si>
  <si>
    <t>外聘课时津贴及讲座费60万；月票报销11.99万；电话补贴1.18万（县处级干部）；临时工385万元；外教15万；职称评审5.8万；师德师风2万</t>
  </si>
  <si>
    <t>专项项目</t>
  </si>
  <si>
    <t>人才发展专项</t>
  </si>
  <si>
    <t>人才引进20万，人才招聘30.9万，教师发展中心10万</t>
  </si>
  <si>
    <t>财经处</t>
  </si>
  <si>
    <t>委托业务费</t>
  </si>
  <si>
    <t>供大家参考</t>
  </si>
  <si>
    <t>其他商品服务支出</t>
  </si>
  <si>
    <t>财务核算与管理</t>
  </si>
  <si>
    <t>财务软件升级改造</t>
  </si>
  <si>
    <t>信息网络与购置</t>
  </si>
  <si>
    <t>学生处</t>
  </si>
  <si>
    <t>助学金计提</t>
  </si>
  <si>
    <t>学费收入的5%</t>
  </si>
  <si>
    <t>思想政治教育工作经费116.74万元；学生公寓管理费14.68万元</t>
  </si>
  <si>
    <t>招生就业处</t>
  </si>
  <si>
    <t>招生就业费206.2（招生工作26.8万元、单招考试132.4万元、就业工作47万元）；创新创业相关费用35万元；大学生职业生涯规划能力提升服务16万元</t>
  </si>
  <si>
    <t>资产管理处</t>
  </si>
  <si>
    <t>会费及会务费0.25万，零星维修60万，设备维修66万，厕所改造62万，学生浴池女儿墙维修10万</t>
  </si>
  <si>
    <t>安全工作部</t>
  </si>
  <si>
    <t>保安服务费</t>
  </si>
  <si>
    <t>设备维修费</t>
  </si>
  <si>
    <t>设备购置费</t>
  </si>
  <si>
    <t>巡逻车、岗亭等购置费14万元</t>
  </si>
  <si>
    <t>新增建筑消防设施、电器设备消防年度检测费用5万等</t>
  </si>
  <si>
    <t>信息中心</t>
  </si>
  <si>
    <t>电子数据库50万，汇文系统升级2.2万，读书月3.57万，期刊报纸订购8万，图书购置费120万（电子30万，纸质90万），期刊装订4.7万</t>
  </si>
  <si>
    <t>学习改善项目尾款</t>
  </si>
  <si>
    <t>密集书库改造</t>
  </si>
  <si>
    <t>计算机中心</t>
  </si>
  <si>
    <t>网络租赁费72万，软件正版化及升级维护费40.78万，网络安全升级维护10.2万，一卡通4万</t>
  </si>
  <si>
    <t>等级保护测评</t>
  </si>
  <si>
    <t>督导室</t>
  </si>
  <si>
    <t>科研人事论文诚信档案管理系统续费3万；职教研究专家劳务费2万；外出培训费1万</t>
  </si>
  <si>
    <t>经济系</t>
  </si>
  <si>
    <t>大宗2万，日常办公费1.6万</t>
  </si>
  <si>
    <t>建筑与设计</t>
  </si>
  <si>
    <t>商贸系</t>
  </si>
  <si>
    <t>信息系</t>
  </si>
  <si>
    <t>机电系</t>
  </si>
  <si>
    <t>旅游康养系</t>
  </si>
  <si>
    <t>外语系</t>
  </si>
  <si>
    <t>艺术系</t>
  </si>
  <si>
    <t>基础部</t>
  </si>
  <si>
    <t>科大讯飞</t>
  </si>
  <si>
    <t>体育部</t>
  </si>
  <si>
    <t>体育维持费：运动会、学生体育比赛过程中产生的相关费用</t>
  </si>
  <si>
    <t>马克思主义学院</t>
  </si>
  <si>
    <t>科研与社会服务中心</t>
  </si>
  <si>
    <t>老年大学10万，科研40万，横向课题210万元</t>
  </si>
  <si>
    <t>后勤服务中心</t>
  </si>
  <si>
    <t>水费</t>
  </si>
  <si>
    <t xml:space="preserve"> 电费</t>
  </si>
  <si>
    <t>取暖费</t>
  </si>
  <si>
    <t>核准514万，拟用上年结转安排100万</t>
  </si>
  <si>
    <t>物业管理费</t>
  </si>
  <si>
    <t>绿化、保洁、物业管理费</t>
  </si>
  <si>
    <t>校园日常维修费</t>
  </si>
  <si>
    <t>维修费</t>
  </si>
  <si>
    <t>用于学院校园基础设施日常维修维护</t>
  </si>
  <si>
    <t>各类会费5万；食堂天然气40万；机械租赁费4.5万。</t>
  </si>
  <si>
    <t>机动费</t>
  </si>
  <si>
    <t>劳务费</t>
  </si>
  <si>
    <t>合计：</t>
  </si>
  <si>
    <t>备注：人员基本工资、部分津贴绩效工资保险、党组织活动经费、工会经费、离退休公用经费、福利费、部分培训费、书记院长交通补贴为财政核拨资金，以财政核拨数为准。系部综合业务费情况见明细表。</t>
  </si>
  <si>
    <t>附件3：</t>
  </si>
  <si>
    <t>三创专项项目汇总表（1405万元）</t>
  </si>
  <si>
    <t>序号</t>
  </si>
  <si>
    <t>经费类型</t>
  </si>
  <si>
    <t>省域高水平学校--教务处运转及项目建设</t>
  </si>
  <si>
    <t>三创</t>
  </si>
  <si>
    <t>省域高水平学校--教务处教师教学能力比赛</t>
  </si>
  <si>
    <t>省域高水平学校--学生大赛专项</t>
  </si>
  <si>
    <t>信息工程系</t>
  </si>
  <si>
    <t>省域高水平专业群--计算机应用技术专业群</t>
  </si>
  <si>
    <t>三创，教务处统筹49万，划拨到建筑与设计系</t>
  </si>
  <si>
    <t>省域高水平专业群--大数据与审计专业群</t>
  </si>
  <si>
    <t>职业教育专业教学资源库建设--大数据与审计专业教学资源库</t>
  </si>
  <si>
    <t>省级示范性职业教育集团</t>
  </si>
  <si>
    <t>机电工程系</t>
  </si>
  <si>
    <t>机电液智能装备应用技术协同创新中心</t>
  </si>
  <si>
    <t>旅游与康养系</t>
  </si>
  <si>
    <t>省域高水平专业群--导游专业群</t>
  </si>
  <si>
    <t>职业教育专业教学资源库建设--旅游管理专业教学资源库</t>
  </si>
  <si>
    <t>职业教育精品在线开放课程（模拟导游、旅游景区服务与管理、旅游法规实务）</t>
  </si>
  <si>
    <t>李航侍酒技能大师工作室建设</t>
  </si>
  <si>
    <t>建筑与设计系</t>
  </si>
  <si>
    <t>智能建造“双师型”教师培养培训基地</t>
  </si>
  <si>
    <t>秦职-阿里巴巴电商丝路学院电子商务专业中外合作办学</t>
  </si>
  <si>
    <t>现代物流高水平实训基地</t>
  </si>
  <si>
    <t>三创，资金教务处统筹60，划拨到建筑与设计系</t>
  </si>
  <si>
    <t>省域高水平学校--音乐欣赏课程建设</t>
  </si>
  <si>
    <t>三创+</t>
  </si>
  <si>
    <t>省域高水平学校--非遗工作室建设</t>
  </si>
  <si>
    <t>省域高水平学校--瑜伽课程建设</t>
  </si>
  <si>
    <t>省域高水平学校--“中华传统文化”课程建设</t>
  </si>
  <si>
    <t>省域高水平学校--“高等数学”教材建设</t>
  </si>
  <si>
    <t>三创配套--人工智能实训室建设</t>
  </si>
  <si>
    <t>省域高水平学校--医疗器械销售实务</t>
  </si>
  <si>
    <t>省域高水平学校--智慧健康养老服务与管理教师企业实践流动站</t>
  </si>
  <si>
    <t>省域高水平学校--张向东皮影技术技能工作室建设</t>
  </si>
  <si>
    <t>省域高水平学校--数字图形实训室（1506）</t>
  </si>
  <si>
    <t>使用了计算机应用技术专业群结余49万，现代物流高水平实训基地60万</t>
  </si>
  <si>
    <t>省域高水平学校--漆艺创新工作室</t>
  </si>
  <si>
    <t>省域高水平学校--机电工程系虚拟仿真实训基地</t>
  </si>
  <si>
    <t>三创配套400万</t>
  </si>
  <si>
    <t>图书馆</t>
  </si>
  <si>
    <t>三创配套--2024年图书馆综合改造</t>
  </si>
  <si>
    <t>合计</t>
  </si>
  <si>
    <t xml:space="preserve">说明：
1、三创中省域高水平学校总共400万，其中教务处使用265万，结余135万，这135万主要用于三创+项目，除系部自己统筹的外，其余项目全部覆盖；
2、计算机应用技术专业群结余49万，现代物流高水平实训基地结余60万，共计109万，用于建筑与设计系数字图形实训室建设；
3、三创配套400万，其中100万给机电系虚拟仿真实训基地建设，300万给图书馆；
4、思政部经费全部归入业务费，不在项目之内；外语系、商贸系没有分配项目经费。
 </t>
  </si>
  <si>
    <t>2024年预算专项项目库</t>
  </si>
  <si>
    <t>排序</t>
  </si>
  <si>
    <t>必保</t>
  </si>
  <si>
    <t>人才引进，人才招聘</t>
  </si>
  <si>
    <t>人才引进20万，人才招聘30.9万</t>
  </si>
  <si>
    <t>教师发展中心</t>
  </si>
  <si>
    <t>教师发展中心建设</t>
  </si>
  <si>
    <t>OA系统更新</t>
  </si>
  <si>
    <t>心理咨询设备</t>
  </si>
  <si>
    <t>机房云管理系统</t>
  </si>
  <si>
    <t>智慧图书馆</t>
  </si>
  <si>
    <t>报告厅电路更新改造</t>
  </si>
  <si>
    <t>阅览环境提升</t>
  </si>
  <si>
    <t>备注：项目1-6，经预算管理委员会审议批准，已在“各部门预算支出安排汇总表”中安排预算。未排序项目（未入库项目）为备选项目，相关部门正在审定论证，审定论证后再对项目库进行调整。有追加预算资金时，再按项目轻重缓急情况予以安排。教学项目库由教务处统筹安排。</t>
  </si>
  <si>
    <t>学院2024年系部综合业务费明细表（核定表）</t>
  </si>
  <si>
    <t>系部名称</t>
  </si>
  <si>
    <t>教学运转经费</t>
  </si>
  <si>
    <t>教学改革及科学研究经费</t>
  </si>
  <si>
    <t>师资队伍建设</t>
  </si>
  <si>
    <t>学生经费（定额）</t>
  </si>
  <si>
    <t>实习经费（定额）</t>
  </si>
  <si>
    <t>核准汇总金额</t>
  </si>
  <si>
    <t>学生人数（人）</t>
  </si>
  <si>
    <t>备注：教学改革及科学研究经费按每个专业数3万核定，学生经费按学生注册人数*12元/生核定，实习经费按学生注册人数*60元/生核定，教学运转及师资队伍经费按往年执行情况核定。</t>
  </si>
  <si>
    <t>2024年学生经费定额指标统计表</t>
  </si>
  <si>
    <t>部门名称</t>
  </si>
  <si>
    <t>学生注册人数（人）</t>
  </si>
  <si>
    <t>学生经费</t>
  </si>
  <si>
    <t>实习经费</t>
  </si>
  <si>
    <t>就业经费</t>
  </si>
  <si>
    <t>学院2024年系部综合业务费明细表（申请表）</t>
  </si>
  <si>
    <t>实习实训管理费</t>
  </si>
  <si>
    <t>学生活动费</t>
  </si>
  <si>
    <t>申请汇总金额</t>
  </si>
  <si>
    <t>思政部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</si>
</sst>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  <numFmt numFmtId="178" formatCode="#,##0_);[Red]\(#,##0\)"/>
    <numFmt numFmtId="179" formatCode="#,##0.00_);[Red]\(#,##0.00\)"/>
    <numFmt numFmtId="180" formatCode="0_ "/>
    <numFmt numFmtId="181" formatCode="0.00_ "/>
  </numFmts>
  <fonts count="34">
    <font>
      <sz val="12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4"/>
      <name val="Microsoft YaHei Light"/>
      <charset val="134"/>
    </font>
    <font>
      <b/>
      <sz val="14"/>
      <color theme="9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8"/>
      <name val="Microsoft YaHei Light"/>
      <charset val="134"/>
    </font>
    <font>
      <sz val="20"/>
      <name val="宋体"/>
      <charset val="134"/>
    </font>
    <font>
      <sz val="11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Protection="0">
      <alignment vertical="center"/>
    </xf>
    <xf numFmtId="44" fontId="14" fillId="0" borderId="0" applyFont="0" applyFill="0" applyBorder="0" applyProtection="0">
      <alignment vertical="center"/>
    </xf>
    <xf numFmtId="9" fontId="14" fillId="0" borderId="0" applyFont="0" applyFill="0" applyBorder="0" applyProtection="0">
      <alignment vertical="center"/>
    </xf>
    <xf numFmtId="41" fontId="14" fillId="0" borderId="0" applyFont="0" applyFill="0" applyBorder="0" applyProtection="0">
      <alignment vertical="center"/>
    </xf>
    <xf numFmtId="42" fontId="14" fillId="0" borderId="0" applyFon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4" fillId="4" borderId="8" applyNumberFormat="0" applyFon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0" borderId="9" applyNumberFormat="0" applyFill="0" applyProtection="0">
      <alignment vertical="center"/>
    </xf>
    <xf numFmtId="0" fontId="21" fillId="0" borderId="10" applyNumberFormat="0" applyFill="0" applyProtection="0">
      <alignment vertical="center"/>
    </xf>
    <xf numFmtId="0" fontId="22" fillId="0" borderId="11" applyNumberFormat="0" applyFill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5" borderId="12" applyNumberFormat="0" applyProtection="0">
      <alignment vertical="center"/>
    </xf>
    <xf numFmtId="0" fontId="24" fillId="6" borderId="13" applyNumberFormat="0" applyProtection="0">
      <alignment vertical="center"/>
    </xf>
    <xf numFmtId="0" fontId="25" fillId="6" borderId="12" applyNumberFormat="0" applyProtection="0">
      <alignment vertical="center"/>
    </xf>
    <xf numFmtId="0" fontId="26" fillId="7" borderId="14" applyNumberFormat="0" applyProtection="0">
      <alignment vertical="center"/>
    </xf>
    <xf numFmtId="0" fontId="27" fillId="0" borderId="15" applyNumberFormat="0" applyFill="0" applyProtection="0">
      <alignment vertical="center"/>
    </xf>
    <xf numFmtId="0" fontId="28" fillId="0" borderId="16" applyNumberFormat="0" applyFill="0" applyProtection="0">
      <alignment vertical="center"/>
    </xf>
    <xf numFmtId="0" fontId="29" fillId="8" borderId="0" applyNumberFormat="0" applyBorder="0" applyProtection="0">
      <alignment vertical="center"/>
    </xf>
    <xf numFmtId="0" fontId="30" fillId="9" borderId="0" applyNumberFormat="0" applyBorder="0" applyProtection="0">
      <alignment vertical="center"/>
    </xf>
    <xf numFmtId="0" fontId="31" fillId="10" borderId="0" applyNumberFormat="0" applyBorder="0" applyProtection="0">
      <alignment vertical="center"/>
    </xf>
    <xf numFmtId="0" fontId="32" fillId="11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32" fillId="14" borderId="0" applyNumberFormat="0" applyBorder="0" applyProtection="0">
      <alignment vertical="center"/>
    </xf>
    <xf numFmtId="0" fontId="32" fillId="15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17" borderId="0" applyNumberFormat="0" applyBorder="0" applyProtection="0">
      <alignment vertical="center"/>
    </xf>
    <xf numFmtId="0" fontId="32" fillId="18" borderId="0" applyNumberFormat="0" applyBorder="0" applyProtection="0">
      <alignment vertical="center"/>
    </xf>
    <xf numFmtId="0" fontId="32" fillId="19" borderId="0" applyNumberFormat="0" applyBorder="0" applyProtection="0">
      <alignment vertical="center"/>
    </xf>
    <xf numFmtId="0" fontId="33" fillId="20" borderId="0" applyNumberFormat="0" applyBorder="0" applyProtection="0">
      <alignment vertical="center"/>
    </xf>
    <xf numFmtId="0" fontId="33" fillId="21" borderId="0" applyNumberFormat="0" applyBorder="0" applyProtection="0">
      <alignment vertical="center"/>
    </xf>
    <xf numFmtId="0" fontId="32" fillId="22" borderId="0" applyNumberFormat="0" applyBorder="0" applyProtection="0">
      <alignment vertical="center"/>
    </xf>
    <xf numFmtId="0" fontId="32" fillId="23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33" fillId="25" borderId="0" applyNumberFormat="0" applyBorder="0" applyProtection="0">
      <alignment vertical="center"/>
    </xf>
    <xf numFmtId="0" fontId="32" fillId="26" borderId="0" applyNumberFormat="0" applyBorder="0" applyProtection="0">
      <alignment vertical="center"/>
    </xf>
    <xf numFmtId="0" fontId="32" fillId="27" borderId="0" applyNumberFormat="0" applyBorder="0" applyProtection="0">
      <alignment vertical="center"/>
    </xf>
    <xf numFmtId="0" fontId="33" fillId="28" borderId="0" applyNumberFormat="0" applyBorder="0" applyProtection="0">
      <alignment vertical="center"/>
    </xf>
    <xf numFmtId="0" fontId="33" fillId="29" borderId="0" applyNumberFormat="0" applyBorder="0" applyProtection="0">
      <alignment vertical="center"/>
    </xf>
    <xf numFmtId="0" fontId="32" fillId="30" borderId="0" applyNumberFormat="0" applyBorder="0" applyProtection="0">
      <alignment vertical="center"/>
    </xf>
    <xf numFmtId="0" fontId="32" fillId="31" borderId="0" applyNumberFormat="0" applyBorder="0" applyProtection="0">
      <alignment vertical="center"/>
    </xf>
    <xf numFmtId="0" fontId="33" fillId="32" borderId="0" applyNumberFormat="0" applyBorder="0" applyProtection="0">
      <alignment vertical="center"/>
    </xf>
    <xf numFmtId="0" fontId="33" fillId="33" borderId="0" applyNumberFormat="0" applyBorder="0" applyProtection="0">
      <alignment vertical="center"/>
    </xf>
    <xf numFmtId="0" fontId="32" fillId="34" borderId="0" applyNumberFormat="0" applyBorder="0" applyProtection="0">
      <alignment vertical="center"/>
    </xf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176" fontId="1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 shrinkToFit="1"/>
    </xf>
    <xf numFmtId="179" fontId="8" fillId="0" borderId="1" xfId="0" applyNumberFormat="1" applyFont="1" applyBorder="1" applyAlignment="1">
      <alignment horizontal="center" vertical="center" wrapText="1" shrinkToFit="1"/>
    </xf>
    <xf numFmtId="179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 shrinkToFit="1"/>
    </xf>
    <xf numFmtId="0" fontId="11" fillId="0" borderId="1" xfId="0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 shrinkToFit="1"/>
    </xf>
    <xf numFmtId="179" fontId="3" fillId="0" borderId="0" xfId="0" applyNumberFormat="1" applyFont="1" applyAlignment="1" applyProtection="1">
      <alignment horizontal="right" shrinkToFit="1"/>
    </xf>
    <xf numFmtId="0" fontId="3" fillId="0" borderId="0" xfId="0" applyFont="1" applyAlignment="1" applyProtection="1">
      <alignment horizontal="right" shrinkToFi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right" vertical="center" shrinkToFit="1"/>
    </xf>
    <xf numFmtId="179" fontId="3" fillId="0" borderId="0" xfId="0" applyNumberFormat="1" applyFont="1" applyAlignment="1" applyProtection="1">
      <alignment horizontal="right" vertical="center" wrapText="1"/>
    </xf>
    <xf numFmtId="179" fontId="3" fillId="0" borderId="0" xfId="0" applyNumberFormat="1" applyFont="1" applyAlignment="1" applyProtection="1">
      <alignment horizontal="center" vertical="center"/>
    </xf>
    <xf numFmtId="179" fontId="3" fillId="0" borderId="0" xfId="0" applyNumberFormat="1" applyFont="1" applyAlignment="1" applyProtection="1">
      <alignment horizontal="right" vertical="center" wrapText="1" shrinkToFit="1"/>
    </xf>
    <xf numFmtId="179" fontId="3" fillId="0" borderId="0" xfId="0" applyNumberFormat="1" applyFont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80" fontId="12" fillId="0" borderId="1" xfId="0" applyNumberFormat="1" applyFont="1" applyBorder="1" applyAlignment="1" applyProtection="1">
      <alignment horizontal="center" vertical="center" wrapText="1" shrinkToFit="1"/>
      <protection locked="0"/>
    </xf>
    <xf numFmtId="179" fontId="12" fillId="0" borderId="1" xfId="0" applyNumberFormat="1" applyFont="1" applyBorder="1" applyAlignment="1" applyProtection="1">
      <alignment horizontal="center" vertical="center" wrapText="1" shrinkToFit="1"/>
      <protection locked="0"/>
    </xf>
    <xf numFmtId="17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179" fontId="13" fillId="0" borderId="1" xfId="0" applyNumberFormat="1" applyFont="1" applyBorder="1" applyAlignment="1" applyProtection="1">
      <alignment horizontal="right" vertical="center" shrinkToFit="1"/>
    </xf>
    <xf numFmtId="179" fontId="13" fillId="2" borderId="1" xfId="0" applyNumberFormat="1" applyFont="1" applyFill="1" applyBorder="1" applyAlignment="1" applyProtection="1">
      <alignment horizontal="right" vertical="center" shrinkToFit="1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81" fontId="13" fillId="0" borderId="1" xfId="0" applyNumberFormat="1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 shrinkToFit="1"/>
      <protection locked="0"/>
    </xf>
    <xf numFmtId="17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13" fillId="0" borderId="1" xfId="0" applyFont="1" applyBorder="1" applyAlignment="1" applyProtection="1">
      <alignment horizontal="right" vertical="center" shrinkToFit="1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179" fontId="13" fillId="3" borderId="2" xfId="0" applyNumberFormat="1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horizontal="center" vertical="center" wrapText="1" shrinkToFit="1"/>
      <protection locked="0"/>
    </xf>
    <xf numFmtId="179" fontId="13" fillId="3" borderId="1" xfId="0" applyNumberFormat="1" applyFont="1" applyFill="1" applyBorder="1" applyAlignment="1" applyProtection="1">
      <alignment vertical="center" wrapText="1" shrinkToFit="1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179" fontId="13" fillId="3" borderId="6" xfId="0" applyNumberFormat="1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179" fontId="13" fillId="3" borderId="1" xfId="0" applyNumberFormat="1" applyFont="1" applyFill="1" applyBorder="1" applyAlignment="1" applyProtection="1">
      <alignment horizontal="right" vertical="center" shrinkToFit="1"/>
    </xf>
    <xf numFmtId="179" fontId="13" fillId="3" borderId="2" xfId="0" applyNumberFormat="1" applyFont="1" applyFill="1" applyBorder="1" applyAlignment="1" applyProtection="1">
      <alignment vertical="center" wrapText="1" shrinkToFit="1"/>
    </xf>
    <xf numFmtId="0" fontId="4" fillId="0" borderId="0" xfId="0" applyFont="1" applyAlignment="1" applyProtection="1">
      <alignment vertical="center"/>
    </xf>
    <xf numFmtId="179" fontId="3" fillId="0" borderId="0" xfId="0" applyNumberFormat="1" applyFont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179" fontId="3" fillId="0" borderId="1" xfId="0" applyNumberFormat="1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 shrinkToFit="1"/>
    </xf>
    <xf numFmtId="179" fontId="5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179" fontId="13" fillId="0" borderId="1" xfId="0" applyNumberFormat="1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179" fontId="10" fillId="0" borderId="1" xfId="0" applyNumberFormat="1" applyFont="1" applyBorder="1" applyAlignment="1" applyProtection="1">
      <alignment horizontal="right" vertical="center" shrinkToFit="1"/>
    </xf>
    <xf numFmtId="0" fontId="1" fillId="0" borderId="1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w\Documents\WeChat%20Files\gw51883544\FileStorage\TempFromPhone\1_2024&#24180;&#25910;&#20837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入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AD47"/>
    <pageSetUpPr fitToPage="1"/>
  </sheetPr>
  <dimension ref="A1:J163"/>
  <sheetViews>
    <sheetView tabSelected="1" zoomScale="80" zoomScaleNormal="80" workbookViewId="0">
      <selection activeCell="K150" sqref="K150"/>
    </sheetView>
  </sheetViews>
  <sheetFormatPr defaultColWidth="9" defaultRowHeight="18.75"/>
  <cols>
    <col min="1" max="1" width="12.025" style="61" customWidth="1"/>
    <col min="2" max="2" width="14.3666666666667" style="59" customWidth="1"/>
    <col min="3" max="3" width="22.025" style="62" customWidth="1"/>
    <col min="4" max="4" width="14.6833333333333" style="63" customWidth="1"/>
    <col min="5" max="5" width="11.7166666666667" style="63" customWidth="1"/>
    <col min="6" max="6" width="12.025" style="64" customWidth="1"/>
    <col min="7" max="7" width="20.3083333333333" style="64" customWidth="1"/>
    <col min="8" max="8" width="14.525" style="64" customWidth="1"/>
    <col min="9" max="9" width="48.4166666666667" style="65" customWidth="1"/>
    <col min="10" max="10" width="17.4916666666667" style="60" customWidth="1"/>
    <col min="11" max="16384" width="9" style="60"/>
  </cols>
  <sheetData>
    <row r="1" ht="33" customHeight="1" spans="1:1">
      <c r="A1" s="61" t="s">
        <v>0</v>
      </c>
    </row>
    <row r="2" ht="50" customHeight="1" spans="1:9">
      <c r="A2" s="66" t="s">
        <v>1</v>
      </c>
      <c r="B2" s="67"/>
      <c r="C2" s="68"/>
      <c r="D2" s="69"/>
      <c r="E2" s="69"/>
      <c r="F2" s="69"/>
      <c r="G2" s="69"/>
      <c r="H2" s="69"/>
      <c r="I2" s="102"/>
    </row>
    <row r="3" ht="26" customHeight="1" spans="1:9">
      <c r="A3" s="70" t="s">
        <v>2</v>
      </c>
      <c r="B3" s="71"/>
      <c r="C3" s="72"/>
      <c r="D3" s="73"/>
      <c r="E3" s="73"/>
      <c r="F3" s="73"/>
      <c r="G3" s="73"/>
      <c r="H3" s="73"/>
      <c r="I3" s="103"/>
    </row>
    <row r="4" s="59" customFormat="1" ht="45" spans="1:9">
      <c r="A4" s="74" t="s">
        <v>3</v>
      </c>
      <c r="B4" s="75" t="s">
        <v>4</v>
      </c>
      <c r="C4" s="76" t="s">
        <v>5</v>
      </c>
      <c r="D4" s="77" t="s">
        <v>6</v>
      </c>
      <c r="E4" s="78" t="s">
        <v>7</v>
      </c>
      <c r="F4" s="78" t="s">
        <v>8</v>
      </c>
      <c r="G4" s="78" t="s">
        <v>9</v>
      </c>
      <c r="H4" s="78" t="s">
        <v>10</v>
      </c>
      <c r="I4" s="75" t="s">
        <v>11</v>
      </c>
    </row>
    <row r="5" s="59" customFormat="1" ht="34" customHeight="1" spans="1:9">
      <c r="A5" s="79" t="s">
        <v>12</v>
      </c>
      <c r="B5" s="80" t="s">
        <v>13</v>
      </c>
      <c r="C5" s="81" t="s">
        <v>14</v>
      </c>
      <c r="D5" s="82">
        <f t="shared" ref="D5:F5" si="0">25.35-0.85</f>
        <v>24.5</v>
      </c>
      <c r="E5" s="82">
        <f t="shared" si="0"/>
        <v>24.5</v>
      </c>
      <c r="F5" s="82">
        <f t="shared" si="0"/>
        <v>24.5</v>
      </c>
      <c r="G5" s="81" t="s">
        <v>14</v>
      </c>
      <c r="H5" s="83"/>
      <c r="I5" s="104" t="s">
        <v>15</v>
      </c>
    </row>
    <row r="6" s="59" customFormat="1" ht="34" customHeight="1" spans="1:9">
      <c r="A6" s="79"/>
      <c r="B6" s="80"/>
      <c r="C6" s="81" t="s">
        <v>16</v>
      </c>
      <c r="D6" s="82">
        <v>3</v>
      </c>
      <c r="E6" s="82">
        <v>3</v>
      </c>
      <c r="F6" s="82">
        <v>3</v>
      </c>
      <c r="G6" s="81" t="s">
        <v>16</v>
      </c>
      <c r="H6" s="83"/>
      <c r="I6" s="104"/>
    </row>
    <row r="7" s="59" customFormat="1" ht="34" customHeight="1" spans="1:9">
      <c r="A7" s="79"/>
      <c r="B7" s="80"/>
      <c r="C7" s="81" t="s">
        <v>17</v>
      </c>
      <c r="D7" s="82">
        <v>8.3</v>
      </c>
      <c r="E7" s="82">
        <v>9.3</v>
      </c>
      <c r="F7" s="82">
        <v>9.3</v>
      </c>
      <c r="G7" s="81" t="s">
        <v>17</v>
      </c>
      <c r="H7" s="83"/>
      <c r="I7" s="104" t="s">
        <v>18</v>
      </c>
    </row>
    <row r="8" s="59" customFormat="1" ht="34" customHeight="1" spans="1:9">
      <c r="A8" s="79"/>
      <c r="B8" s="80"/>
      <c r="C8" s="81" t="s">
        <v>19</v>
      </c>
      <c r="D8" s="82">
        <v>6.72</v>
      </c>
      <c r="E8" s="82">
        <v>6.72</v>
      </c>
      <c r="F8" s="82">
        <v>6.72</v>
      </c>
      <c r="G8" s="81" t="s">
        <v>19</v>
      </c>
      <c r="H8" s="83"/>
      <c r="I8" s="104"/>
    </row>
    <row r="9" s="59" customFormat="1" ht="34" customHeight="1" spans="1:9">
      <c r="A9" s="79"/>
      <c r="B9" s="80"/>
      <c r="C9" s="81" t="s">
        <v>20</v>
      </c>
      <c r="D9" s="82">
        <v>1.5</v>
      </c>
      <c r="E9" s="82">
        <v>1.5</v>
      </c>
      <c r="F9" s="82">
        <v>1.5</v>
      </c>
      <c r="G9" s="81" t="s">
        <v>20</v>
      </c>
      <c r="H9" s="83"/>
      <c r="I9" s="104"/>
    </row>
    <row r="10" s="59" customFormat="1" ht="57" customHeight="1" spans="1:9">
      <c r="A10" s="79"/>
      <c r="B10" s="80"/>
      <c r="C10" s="81" t="s">
        <v>21</v>
      </c>
      <c r="D10" s="82">
        <v>14</v>
      </c>
      <c r="E10" s="82">
        <v>14</v>
      </c>
      <c r="F10" s="82">
        <v>14</v>
      </c>
      <c r="G10" s="81" t="s">
        <v>21</v>
      </c>
      <c r="H10" s="83"/>
      <c r="I10" s="104" t="s">
        <v>22</v>
      </c>
    </row>
    <row r="11" s="59" customFormat="1" ht="46" customHeight="1" spans="1:9">
      <c r="A11" s="79"/>
      <c r="B11" s="80" t="s">
        <v>23</v>
      </c>
      <c r="C11" s="81" t="s">
        <v>24</v>
      </c>
      <c r="D11" s="82">
        <f t="shared" ref="D11:F11" si="1">47.4-24.5</f>
        <v>22.9</v>
      </c>
      <c r="E11" s="82">
        <f t="shared" si="1"/>
        <v>22.9</v>
      </c>
      <c r="F11" s="82">
        <f t="shared" si="1"/>
        <v>22.9</v>
      </c>
      <c r="G11" s="84"/>
      <c r="H11" s="84"/>
      <c r="I11" s="104" t="s">
        <v>25</v>
      </c>
    </row>
    <row r="12" s="59" customFormat="1" ht="34" customHeight="1" spans="1:9">
      <c r="A12" s="79" t="s">
        <v>26</v>
      </c>
      <c r="B12" s="80" t="s">
        <v>13</v>
      </c>
      <c r="C12" s="81" t="s">
        <v>14</v>
      </c>
      <c r="D12" s="82">
        <v>0.85</v>
      </c>
      <c r="E12" s="82">
        <v>0.85</v>
      </c>
      <c r="F12" s="82">
        <v>0.85</v>
      </c>
      <c r="G12" s="81" t="s">
        <v>14</v>
      </c>
      <c r="H12" s="83"/>
      <c r="I12" s="104"/>
    </row>
    <row r="13" s="59" customFormat="1" ht="34" customHeight="1" spans="1:9">
      <c r="A13" s="79"/>
      <c r="B13" s="80"/>
      <c r="C13" s="81" t="s">
        <v>16</v>
      </c>
      <c r="D13" s="82">
        <v>0.2</v>
      </c>
      <c r="E13" s="82">
        <v>0.2</v>
      </c>
      <c r="F13" s="82">
        <v>0.2</v>
      </c>
      <c r="G13" s="81" t="s">
        <v>16</v>
      </c>
      <c r="H13" s="83"/>
      <c r="I13" s="104"/>
    </row>
    <row r="14" s="59" customFormat="1" ht="34" customHeight="1" spans="1:9">
      <c r="A14" s="79"/>
      <c r="B14" s="80"/>
      <c r="C14" s="81" t="s">
        <v>17</v>
      </c>
      <c r="D14" s="82">
        <v>0.05</v>
      </c>
      <c r="E14" s="82">
        <v>0.05</v>
      </c>
      <c r="F14" s="82">
        <v>0.05</v>
      </c>
      <c r="G14" s="81" t="s">
        <v>17</v>
      </c>
      <c r="H14" s="83"/>
      <c r="I14" s="104"/>
    </row>
    <row r="15" s="59" customFormat="1" ht="34" customHeight="1" spans="1:9">
      <c r="A15" s="79"/>
      <c r="B15" s="80"/>
      <c r="C15" s="81" t="s">
        <v>19</v>
      </c>
      <c r="D15" s="82">
        <v>1.72</v>
      </c>
      <c r="E15" s="82">
        <v>1.72</v>
      </c>
      <c r="F15" s="82">
        <v>1.72</v>
      </c>
      <c r="G15" s="81" t="s">
        <v>19</v>
      </c>
      <c r="H15" s="83"/>
      <c r="I15" s="104"/>
    </row>
    <row r="16" s="59" customFormat="1" ht="34" customHeight="1" spans="1:9">
      <c r="A16" s="79"/>
      <c r="B16" s="80" t="s">
        <v>23</v>
      </c>
      <c r="C16" s="81" t="s">
        <v>24</v>
      </c>
      <c r="D16" s="82">
        <v>28.5</v>
      </c>
      <c r="E16" s="82">
        <v>28.5</v>
      </c>
      <c r="F16" s="82">
        <v>28.5</v>
      </c>
      <c r="G16" s="84"/>
      <c r="H16" s="84"/>
      <c r="I16" s="104" t="s">
        <v>27</v>
      </c>
    </row>
    <row r="17" s="59" customFormat="1" ht="34" customHeight="1" spans="1:9">
      <c r="A17" s="79" t="s">
        <v>28</v>
      </c>
      <c r="B17" s="80" t="s">
        <v>13</v>
      </c>
      <c r="C17" s="81" t="s">
        <v>14</v>
      </c>
      <c r="D17" s="82">
        <v>0.1</v>
      </c>
      <c r="E17" s="82">
        <v>0.1</v>
      </c>
      <c r="F17" s="82">
        <v>0.1</v>
      </c>
      <c r="G17" s="81" t="s">
        <v>14</v>
      </c>
      <c r="H17" s="83"/>
      <c r="I17" s="104"/>
    </row>
    <row r="18" s="59" customFormat="1" ht="34" customHeight="1" spans="1:9">
      <c r="A18" s="79"/>
      <c r="B18" s="80"/>
      <c r="C18" s="81" t="s">
        <v>19</v>
      </c>
      <c r="D18" s="82">
        <v>0.5</v>
      </c>
      <c r="E18" s="82">
        <v>0.5</v>
      </c>
      <c r="F18" s="82">
        <v>0.5</v>
      </c>
      <c r="G18" s="81" t="s">
        <v>19</v>
      </c>
      <c r="H18" s="83"/>
      <c r="I18" s="104"/>
    </row>
    <row r="19" s="59" customFormat="1" ht="34" customHeight="1" spans="1:9">
      <c r="A19" s="79"/>
      <c r="B19" s="80"/>
      <c r="C19" s="81" t="s">
        <v>29</v>
      </c>
      <c r="D19" s="82">
        <v>0.2</v>
      </c>
      <c r="E19" s="82">
        <v>0.2</v>
      </c>
      <c r="F19" s="82">
        <v>0.2</v>
      </c>
      <c r="G19" s="81" t="s">
        <v>29</v>
      </c>
      <c r="H19" s="83"/>
      <c r="I19" s="104"/>
    </row>
    <row r="20" s="59" customFormat="1" ht="34" customHeight="1" spans="1:9">
      <c r="A20" s="79"/>
      <c r="B20" s="80"/>
      <c r="C20" s="81" t="s">
        <v>16</v>
      </c>
      <c r="D20" s="82">
        <v>0.1</v>
      </c>
      <c r="E20" s="82">
        <v>0.1</v>
      </c>
      <c r="F20" s="82">
        <v>0.1</v>
      </c>
      <c r="G20" s="81" t="s">
        <v>16</v>
      </c>
      <c r="H20" s="83"/>
      <c r="I20" s="104"/>
    </row>
    <row r="21" s="59" customFormat="1" ht="94" customHeight="1" spans="1:9">
      <c r="A21" s="79"/>
      <c r="B21" s="80" t="s">
        <v>23</v>
      </c>
      <c r="C21" s="81" t="s">
        <v>24</v>
      </c>
      <c r="D21" s="82">
        <f t="shared" ref="D21:F21" si="2">0.8+1.8+0.9+0.8+1.35+0.15</f>
        <v>5.8</v>
      </c>
      <c r="E21" s="82">
        <f t="shared" si="2"/>
        <v>5.8</v>
      </c>
      <c r="F21" s="82">
        <f t="shared" si="2"/>
        <v>5.8</v>
      </c>
      <c r="G21" s="84"/>
      <c r="H21" s="84"/>
      <c r="I21" s="104" t="s">
        <v>30</v>
      </c>
    </row>
    <row r="22" s="59" customFormat="1" ht="28" customHeight="1" spans="1:9">
      <c r="A22" s="79" t="s">
        <v>31</v>
      </c>
      <c r="B22" s="80" t="s">
        <v>13</v>
      </c>
      <c r="C22" s="81" t="s">
        <v>14</v>
      </c>
      <c r="D22" s="82">
        <v>8</v>
      </c>
      <c r="E22" s="82">
        <v>8</v>
      </c>
      <c r="F22" s="82">
        <v>8</v>
      </c>
      <c r="G22" s="81" t="s">
        <v>14</v>
      </c>
      <c r="H22" s="83"/>
      <c r="I22" s="104" t="s">
        <v>32</v>
      </c>
    </row>
    <row r="23" s="59" customFormat="1" ht="28" customHeight="1" spans="1:9">
      <c r="A23" s="79"/>
      <c r="B23" s="80"/>
      <c r="C23" s="81" t="s">
        <v>16</v>
      </c>
      <c r="D23" s="82">
        <v>3</v>
      </c>
      <c r="E23" s="82">
        <v>3</v>
      </c>
      <c r="F23" s="82">
        <v>3</v>
      </c>
      <c r="G23" s="81" t="s">
        <v>16</v>
      </c>
      <c r="H23" s="83"/>
      <c r="I23" s="104"/>
    </row>
    <row r="24" s="59" customFormat="1" ht="28" customHeight="1" spans="1:9">
      <c r="A24" s="79"/>
      <c r="B24" s="80"/>
      <c r="C24" s="81" t="s">
        <v>17</v>
      </c>
      <c r="D24" s="82">
        <v>0.3</v>
      </c>
      <c r="E24" s="82">
        <v>0.1</v>
      </c>
      <c r="F24" s="82">
        <v>0.1</v>
      </c>
      <c r="G24" s="81" t="s">
        <v>17</v>
      </c>
      <c r="H24" s="83"/>
      <c r="I24" s="104"/>
    </row>
    <row r="25" s="59" customFormat="1" ht="28" customHeight="1" spans="1:9">
      <c r="A25" s="79"/>
      <c r="B25" s="80"/>
      <c r="C25" s="81" t="s">
        <v>19</v>
      </c>
      <c r="D25" s="82">
        <v>5</v>
      </c>
      <c r="E25" s="82">
        <v>5</v>
      </c>
      <c r="F25" s="82">
        <v>5</v>
      </c>
      <c r="G25" s="81" t="s">
        <v>19</v>
      </c>
      <c r="H25" s="83"/>
      <c r="I25" s="104"/>
    </row>
    <row r="26" s="59" customFormat="1" ht="79" customHeight="1" spans="1:9">
      <c r="A26" s="79"/>
      <c r="B26" s="80" t="s">
        <v>23</v>
      </c>
      <c r="C26" s="79" t="s">
        <v>24</v>
      </c>
      <c r="D26" s="82">
        <v>159</v>
      </c>
      <c r="E26" s="82">
        <v>89</v>
      </c>
      <c r="F26" s="82">
        <v>89</v>
      </c>
      <c r="G26" s="85"/>
      <c r="H26" s="84"/>
      <c r="I26" s="104" t="s">
        <v>33</v>
      </c>
    </row>
    <row r="27" s="59" customFormat="1" ht="30" customHeight="1" spans="1:9">
      <c r="A27" s="79" t="s">
        <v>34</v>
      </c>
      <c r="B27" s="80" t="s">
        <v>13</v>
      </c>
      <c r="C27" s="81" t="s">
        <v>14</v>
      </c>
      <c r="D27" s="82">
        <v>7</v>
      </c>
      <c r="E27" s="82">
        <v>5</v>
      </c>
      <c r="F27" s="82">
        <v>5</v>
      </c>
      <c r="G27" s="81" t="s">
        <v>14</v>
      </c>
      <c r="H27" s="83"/>
      <c r="I27" s="104"/>
    </row>
    <row r="28" s="59" customFormat="1" ht="30" customHeight="1" spans="1:9">
      <c r="A28" s="79"/>
      <c r="B28" s="80"/>
      <c r="C28" s="81" t="s">
        <v>16</v>
      </c>
      <c r="D28" s="82">
        <v>0.2</v>
      </c>
      <c r="E28" s="82">
        <v>0.2</v>
      </c>
      <c r="F28" s="82">
        <v>0.2</v>
      </c>
      <c r="G28" s="81" t="s">
        <v>16</v>
      </c>
      <c r="H28" s="83"/>
      <c r="I28" s="104"/>
    </row>
    <row r="29" s="59" customFormat="1" ht="30" customHeight="1" spans="1:9">
      <c r="A29" s="79"/>
      <c r="B29" s="80"/>
      <c r="C29" s="81" t="s">
        <v>17</v>
      </c>
      <c r="D29" s="82">
        <v>0.1</v>
      </c>
      <c r="E29" s="82">
        <v>0</v>
      </c>
      <c r="F29" s="82">
        <v>0</v>
      </c>
      <c r="G29" s="81" t="s">
        <v>17</v>
      </c>
      <c r="H29" s="83"/>
      <c r="I29" s="104"/>
    </row>
    <row r="30" s="59" customFormat="1" ht="30" customHeight="1" spans="1:9">
      <c r="A30" s="79"/>
      <c r="B30" s="80"/>
      <c r="C30" s="81" t="s">
        <v>19</v>
      </c>
      <c r="D30" s="82">
        <v>2</v>
      </c>
      <c r="E30" s="82">
        <v>2</v>
      </c>
      <c r="F30" s="82">
        <v>2</v>
      </c>
      <c r="G30" s="81" t="s">
        <v>19</v>
      </c>
      <c r="H30" s="83"/>
      <c r="I30" s="104"/>
    </row>
    <row r="31" s="59" customFormat="1" ht="41" customHeight="1" spans="1:9">
      <c r="A31" s="79"/>
      <c r="B31" s="80" t="s">
        <v>23</v>
      </c>
      <c r="C31" s="79" t="s">
        <v>24</v>
      </c>
      <c r="D31" s="86">
        <v>0</v>
      </c>
      <c r="E31" s="86">
        <v>2</v>
      </c>
      <c r="F31" s="86">
        <v>2</v>
      </c>
      <c r="G31" s="84"/>
      <c r="H31" s="84"/>
      <c r="I31" s="105" t="s">
        <v>35</v>
      </c>
    </row>
    <row r="32" s="59" customFormat="1" ht="30" customHeight="1" spans="1:9">
      <c r="A32" s="79" t="s">
        <v>36</v>
      </c>
      <c r="B32" s="80" t="s">
        <v>13</v>
      </c>
      <c r="C32" s="81" t="s">
        <v>14</v>
      </c>
      <c r="D32" s="82">
        <v>1</v>
      </c>
      <c r="E32" s="82">
        <v>1</v>
      </c>
      <c r="F32" s="82">
        <v>1</v>
      </c>
      <c r="G32" s="81" t="s">
        <v>14</v>
      </c>
      <c r="H32" s="83"/>
      <c r="I32" s="104"/>
    </row>
    <row r="33" s="59" customFormat="1" ht="30" customHeight="1" spans="1:9">
      <c r="A33" s="79"/>
      <c r="B33" s="80"/>
      <c r="C33" s="81" t="s">
        <v>16</v>
      </c>
      <c r="D33" s="82">
        <v>0.8</v>
      </c>
      <c r="E33" s="82">
        <v>0.8</v>
      </c>
      <c r="F33" s="82">
        <v>0.8</v>
      </c>
      <c r="G33" s="81" t="s">
        <v>16</v>
      </c>
      <c r="H33" s="83"/>
      <c r="I33" s="104"/>
    </row>
    <row r="34" s="59" customFormat="1" ht="30" customHeight="1" spans="1:9">
      <c r="A34" s="79"/>
      <c r="B34" s="80"/>
      <c r="C34" s="81" t="s">
        <v>17</v>
      </c>
      <c r="D34" s="82">
        <v>0</v>
      </c>
      <c r="E34" s="82">
        <v>0</v>
      </c>
      <c r="F34" s="82">
        <v>0</v>
      </c>
      <c r="G34" s="81" t="s">
        <v>17</v>
      </c>
      <c r="H34" s="83"/>
      <c r="I34" s="104"/>
    </row>
    <row r="35" s="59" customFormat="1" ht="30" customHeight="1" spans="1:9">
      <c r="A35" s="79"/>
      <c r="B35" s="80"/>
      <c r="C35" s="81" t="s">
        <v>19</v>
      </c>
      <c r="D35" s="82">
        <v>1.5</v>
      </c>
      <c r="E35" s="82">
        <v>1.5</v>
      </c>
      <c r="F35" s="82">
        <v>1.5</v>
      </c>
      <c r="G35" s="81" t="s">
        <v>19</v>
      </c>
      <c r="H35" s="83"/>
      <c r="I35" s="104"/>
    </row>
    <row r="36" s="59" customFormat="1" ht="30" customHeight="1" spans="1:9">
      <c r="A36" s="79"/>
      <c r="B36" s="80"/>
      <c r="C36" s="81" t="s">
        <v>37</v>
      </c>
      <c r="D36" s="82"/>
      <c r="E36" s="82"/>
      <c r="F36" s="82"/>
      <c r="G36" s="81" t="s">
        <v>37</v>
      </c>
      <c r="H36" s="83"/>
      <c r="I36" s="104" t="s">
        <v>38</v>
      </c>
    </row>
    <row r="37" s="59" customFormat="1" ht="51" spans="1:9">
      <c r="A37" s="79"/>
      <c r="B37" s="80"/>
      <c r="C37" s="81" t="s">
        <v>39</v>
      </c>
      <c r="D37" s="82"/>
      <c r="E37" s="82"/>
      <c r="F37" s="82"/>
      <c r="G37" s="81" t="s">
        <v>39</v>
      </c>
      <c r="H37" s="83"/>
      <c r="I37" s="104" t="s">
        <v>38</v>
      </c>
    </row>
    <row r="38" s="59" customFormat="1" ht="30" customHeight="1" spans="1:9">
      <c r="A38" s="79"/>
      <c r="B38" s="80"/>
      <c r="C38" s="81" t="s">
        <v>40</v>
      </c>
      <c r="D38" s="82"/>
      <c r="E38" s="82"/>
      <c r="F38" s="82"/>
      <c r="G38" s="81" t="s">
        <v>40</v>
      </c>
      <c r="H38" s="83"/>
      <c r="I38" s="104" t="s">
        <v>38</v>
      </c>
    </row>
    <row r="39" s="59" customFormat="1" ht="30" customHeight="1" spans="1:9">
      <c r="A39" s="79" t="s">
        <v>41</v>
      </c>
      <c r="B39" s="80" t="s">
        <v>13</v>
      </c>
      <c r="C39" s="81" t="s">
        <v>14</v>
      </c>
      <c r="D39" s="82">
        <v>1</v>
      </c>
      <c r="E39" s="82">
        <v>1</v>
      </c>
      <c r="F39" s="82">
        <v>1</v>
      </c>
      <c r="G39" s="81" t="s">
        <v>14</v>
      </c>
      <c r="H39" s="83"/>
      <c r="I39" s="104"/>
    </row>
    <row r="40" s="59" customFormat="1" ht="30" customHeight="1" spans="1:9">
      <c r="A40" s="79"/>
      <c r="B40" s="80"/>
      <c r="C40" s="81" t="s">
        <v>16</v>
      </c>
      <c r="D40" s="82">
        <v>1.5</v>
      </c>
      <c r="E40" s="82">
        <v>1.5</v>
      </c>
      <c r="F40" s="82">
        <v>1.5</v>
      </c>
      <c r="G40" s="81" t="s">
        <v>16</v>
      </c>
      <c r="H40" s="83"/>
      <c r="I40" s="104"/>
    </row>
    <row r="41" s="59" customFormat="1" ht="30" customHeight="1" spans="1:9">
      <c r="A41" s="79"/>
      <c r="B41" s="80"/>
      <c r="C41" s="81" t="s">
        <v>17</v>
      </c>
      <c r="D41" s="82">
        <v>0.27</v>
      </c>
      <c r="E41" s="82">
        <v>0.05</v>
      </c>
      <c r="F41" s="82">
        <v>0.05</v>
      </c>
      <c r="G41" s="81" t="s">
        <v>17</v>
      </c>
      <c r="H41" s="83"/>
      <c r="I41" s="104"/>
    </row>
    <row r="42" s="59" customFormat="1" ht="30" customHeight="1" spans="1:9">
      <c r="A42" s="79"/>
      <c r="B42" s="80"/>
      <c r="C42" s="81" t="s">
        <v>19</v>
      </c>
      <c r="D42" s="82">
        <v>3</v>
      </c>
      <c r="E42" s="82">
        <v>1</v>
      </c>
      <c r="F42" s="82">
        <v>1</v>
      </c>
      <c r="G42" s="81" t="s">
        <v>19</v>
      </c>
      <c r="H42" s="83"/>
      <c r="I42" s="104"/>
    </row>
    <row r="43" s="59" customFormat="1" ht="61" customHeight="1" spans="1:9">
      <c r="A43" s="79"/>
      <c r="B43" s="80" t="s">
        <v>23</v>
      </c>
      <c r="C43" s="81" t="s">
        <v>24</v>
      </c>
      <c r="D43" s="82">
        <v>42</v>
      </c>
      <c r="E43" s="82">
        <v>44</v>
      </c>
      <c r="F43" s="82">
        <v>44</v>
      </c>
      <c r="G43" s="87"/>
      <c r="H43" s="84"/>
      <c r="I43" s="104" t="s">
        <v>42</v>
      </c>
    </row>
    <row r="44" s="59" customFormat="1" ht="33" customHeight="1" spans="1:9">
      <c r="A44" s="79" t="s">
        <v>43</v>
      </c>
      <c r="B44" s="80" t="s">
        <v>13</v>
      </c>
      <c r="C44" s="81" t="s">
        <v>14</v>
      </c>
      <c r="D44" s="82">
        <v>3</v>
      </c>
      <c r="E44" s="82">
        <v>3</v>
      </c>
      <c r="F44" s="82">
        <v>3</v>
      </c>
      <c r="G44" s="81" t="s">
        <v>14</v>
      </c>
      <c r="H44" s="83"/>
      <c r="I44" s="104"/>
    </row>
    <row r="45" s="59" customFormat="1" ht="33" customHeight="1" spans="1:9">
      <c r="A45" s="79"/>
      <c r="B45" s="80"/>
      <c r="C45" s="81" t="s">
        <v>17</v>
      </c>
      <c r="D45" s="82">
        <v>0.15</v>
      </c>
      <c r="E45" s="82">
        <v>0.15</v>
      </c>
      <c r="F45" s="82">
        <v>0.15</v>
      </c>
      <c r="G45" s="81" t="s">
        <v>17</v>
      </c>
      <c r="H45" s="83"/>
      <c r="I45" s="104"/>
    </row>
    <row r="46" s="59" customFormat="1" ht="33" customHeight="1" spans="1:9">
      <c r="A46" s="79"/>
      <c r="B46" s="80" t="s">
        <v>23</v>
      </c>
      <c r="C46" s="81" t="s">
        <v>24</v>
      </c>
      <c r="D46" s="82">
        <v>80</v>
      </c>
      <c r="E46" s="82">
        <v>80</v>
      </c>
      <c r="F46" s="82">
        <v>80</v>
      </c>
      <c r="G46" s="87"/>
      <c r="H46" s="84"/>
      <c r="I46" s="104" t="s">
        <v>44</v>
      </c>
    </row>
    <row r="47" s="59" customFormat="1" ht="95" customHeight="1" spans="1:9">
      <c r="A47" s="79" t="s">
        <v>45</v>
      </c>
      <c r="B47" s="80" t="s">
        <v>46</v>
      </c>
      <c r="C47" s="81" t="s">
        <v>46</v>
      </c>
      <c r="D47" s="82">
        <f t="shared" ref="D47:F47" si="3">2880.64+12+50+3</f>
        <v>2945.64</v>
      </c>
      <c r="E47" s="82">
        <f t="shared" si="3"/>
        <v>2945.64</v>
      </c>
      <c r="F47" s="82">
        <f t="shared" si="3"/>
        <v>2945.64</v>
      </c>
      <c r="G47" s="87"/>
      <c r="H47" s="84"/>
      <c r="I47" s="104" t="s">
        <v>47</v>
      </c>
    </row>
    <row r="48" s="59" customFormat="1" ht="32" customHeight="1" spans="1:9">
      <c r="A48" s="79"/>
      <c r="B48" s="80" t="s">
        <v>13</v>
      </c>
      <c r="C48" s="81" t="s">
        <v>14</v>
      </c>
      <c r="D48" s="82">
        <v>3.6</v>
      </c>
      <c r="E48" s="82">
        <v>3.6</v>
      </c>
      <c r="F48" s="82">
        <v>3.6</v>
      </c>
      <c r="G48" s="81" t="s">
        <v>14</v>
      </c>
      <c r="H48" s="83"/>
      <c r="I48" s="104"/>
    </row>
    <row r="49" s="59" customFormat="1" ht="32" customHeight="1" spans="1:9">
      <c r="A49" s="79"/>
      <c r="B49" s="80"/>
      <c r="C49" s="81" t="s">
        <v>16</v>
      </c>
      <c r="D49" s="82">
        <v>0.9</v>
      </c>
      <c r="E49" s="82">
        <v>0.9</v>
      </c>
      <c r="F49" s="82">
        <v>0.9</v>
      </c>
      <c r="G49" s="81" t="s">
        <v>16</v>
      </c>
      <c r="H49" s="83"/>
      <c r="I49" s="104"/>
    </row>
    <row r="50" s="59" customFormat="1" ht="32" customHeight="1" spans="1:9">
      <c r="A50" s="79"/>
      <c r="B50" s="80"/>
      <c r="C50" s="81" t="s">
        <v>17</v>
      </c>
      <c r="D50" s="82">
        <v>0.3</v>
      </c>
      <c r="E50" s="82">
        <v>0.3</v>
      </c>
      <c r="F50" s="82">
        <v>0.3</v>
      </c>
      <c r="G50" s="81" t="s">
        <v>17</v>
      </c>
      <c r="H50" s="83"/>
      <c r="I50" s="104"/>
    </row>
    <row r="51" s="59" customFormat="1" ht="32" customHeight="1" spans="1:9">
      <c r="A51" s="79"/>
      <c r="B51" s="80"/>
      <c r="C51" s="81" t="s">
        <v>19</v>
      </c>
      <c r="D51" s="82">
        <v>3</v>
      </c>
      <c r="E51" s="82">
        <v>3</v>
      </c>
      <c r="F51" s="82">
        <v>3</v>
      </c>
      <c r="G51" s="81" t="s">
        <v>19</v>
      </c>
      <c r="H51" s="83"/>
      <c r="I51" s="104"/>
    </row>
    <row r="52" s="59" customFormat="1" ht="35" customHeight="1" spans="1:9">
      <c r="A52" s="79"/>
      <c r="B52" s="80"/>
      <c r="C52" s="88" t="s">
        <v>48</v>
      </c>
      <c r="D52" s="82"/>
      <c r="E52" s="89"/>
      <c r="F52" s="89"/>
      <c r="G52" s="88" t="s">
        <v>48</v>
      </c>
      <c r="H52" s="83"/>
      <c r="I52" s="106" t="s">
        <v>38</v>
      </c>
    </row>
    <row r="53" s="59" customFormat="1" ht="59" customHeight="1" spans="1:9">
      <c r="A53" s="79"/>
      <c r="B53" s="80"/>
      <c r="C53" s="88" t="s">
        <v>49</v>
      </c>
      <c r="D53" s="82"/>
      <c r="E53" s="82"/>
      <c r="F53" s="82"/>
      <c r="G53" s="87"/>
      <c r="H53" s="84"/>
      <c r="I53" s="104" t="s">
        <v>50</v>
      </c>
    </row>
    <row r="54" s="59" customFormat="1" ht="69" customHeight="1" spans="1:9">
      <c r="A54" s="79"/>
      <c r="B54" s="80" t="s">
        <v>23</v>
      </c>
      <c r="C54" s="81" t="s">
        <v>24</v>
      </c>
      <c r="D54" s="82">
        <v>480.97</v>
      </c>
      <c r="E54" s="82">
        <v>480.97</v>
      </c>
      <c r="F54" s="82">
        <v>480.97</v>
      </c>
      <c r="G54" s="87"/>
      <c r="H54" s="84"/>
      <c r="I54" s="104" t="s">
        <v>51</v>
      </c>
    </row>
    <row r="55" s="59" customFormat="1" ht="52" customHeight="1" spans="1:9">
      <c r="A55" s="79"/>
      <c r="B55" s="80" t="s">
        <v>52</v>
      </c>
      <c r="C55" s="79" t="s">
        <v>53</v>
      </c>
      <c r="D55" s="82">
        <f>50.9+10</f>
        <v>60.9</v>
      </c>
      <c r="E55" s="82">
        <f>D55</f>
        <v>60.9</v>
      </c>
      <c r="F55" s="82">
        <f>E55</f>
        <v>60.9</v>
      </c>
      <c r="G55" s="87"/>
      <c r="H55" s="84"/>
      <c r="I55" s="107" t="s">
        <v>54</v>
      </c>
    </row>
    <row r="56" s="59" customFormat="1" ht="40" customHeight="1" spans="1:9">
      <c r="A56" s="79" t="s">
        <v>55</v>
      </c>
      <c r="B56" s="80" t="s">
        <v>13</v>
      </c>
      <c r="C56" s="81" t="s">
        <v>14</v>
      </c>
      <c r="D56" s="82">
        <v>1.9</v>
      </c>
      <c r="E56" s="82">
        <v>1.9</v>
      </c>
      <c r="F56" s="82">
        <v>1.9</v>
      </c>
      <c r="G56" s="81" t="s">
        <v>14</v>
      </c>
      <c r="H56" s="83"/>
      <c r="I56" s="104"/>
    </row>
    <row r="57" s="59" customFormat="1" ht="40" customHeight="1" spans="1:9">
      <c r="A57" s="79"/>
      <c r="B57" s="80"/>
      <c r="C57" s="81" t="s">
        <v>16</v>
      </c>
      <c r="D57" s="82">
        <v>0.6</v>
      </c>
      <c r="E57" s="82">
        <v>0.6</v>
      </c>
      <c r="F57" s="82">
        <v>0.6</v>
      </c>
      <c r="G57" s="81" t="s">
        <v>16</v>
      </c>
      <c r="H57" s="83"/>
      <c r="I57" s="104"/>
    </row>
    <row r="58" s="59" customFormat="1" ht="40" customHeight="1" spans="1:9">
      <c r="A58" s="79"/>
      <c r="B58" s="80"/>
      <c r="C58" s="81" t="s">
        <v>17</v>
      </c>
      <c r="D58" s="82">
        <v>0.03</v>
      </c>
      <c r="E58" s="82">
        <v>0.03</v>
      </c>
      <c r="F58" s="82">
        <v>0.03</v>
      </c>
      <c r="G58" s="81" t="s">
        <v>17</v>
      </c>
      <c r="H58" s="83"/>
      <c r="I58" s="104"/>
    </row>
    <row r="59" s="59" customFormat="1" ht="40" customHeight="1" spans="1:9">
      <c r="A59" s="79"/>
      <c r="B59" s="80"/>
      <c r="C59" s="81" t="s">
        <v>19</v>
      </c>
      <c r="D59" s="82">
        <v>1.27</v>
      </c>
      <c r="E59" s="82">
        <v>1.27</v>
      </c>
      <c r="F59" s="82">
        <v>1.27</v>
      </c>
      <c r="G59" s="81" t="s">
        <v>19</v>
      </c>
      <c r="H59" s="83"/>
      <c r="I59" s="104"/>
    </row>
    <row r="60" s="59" customFormat="1" ht="45" customHeight="1" spans="1:10">
      <c r="A60" s="79"/>
      <c r="B60" s="90" t="s">
        <v>23</v>
      </c>
      <c r="C60" s="91" t="s">
        <v>24</v>
      </c>
      <c r="D60" s="92">
        <v>8.8</v>
      </c>
      <c r="E60" s="92">
        <v>8.8</v>
      </c>
      <c r="F60" s="92">
        <v>8.8</v>
      </c>
      <c r="G60" s="93" t="s">
        <v>56</v>
      </c>
      <c r="H60" s="94">
        <v>4.8</v>
      </c>
      <c r="I60" s="108"/>
      <c r="J60" s="109" t="s">
        <v>57</v>
      </c>
    </row>
    <row r="61" s="59" customFormat="1" ht="62" customHeight="1" spans="1:10">
      <c r="A61" s="79"/>
      <c r="B61" s="95"/>
      <c r="C61" s="96"/>
      <c r="D61" s="97"/>
      <c r="E61" s="97"/>
      <c r="F61" s="97"/>
      <c r="G61" s="93" t="s">
        <v>58</v>
      </c>
      <c r="H61" s="94">
        <v>4</v>
      </c>
      <c r="I61" s="110" t="s">
        <v>59</v>
      </c>
      <c r="J61" s="109"/>
    </row>
    <row r="62" s="59" customFormat="1" ht="59" customHeight="1" spans="1:10">
      <c r="A62" s="79"/>
      <c r="B62" s="98" t="s">
        <v>52</v>
      </c>
      <c r="C62" s="99" t="s">
        <v>60</v>
      </c>
      <c r="D62" s="100">
        <v>38.6</v>
      </c>
      <c r="E62" s="100">
        <v>38.6</v>
      </c>
      <c r="F62" s="100">
        <v>38.6</v>
      </c>
      <c r="G62" s="93" t="s">
        <v>61</v>
      </c>
      <c r="H62" s="101">
        <v>38.6</v>
      </c>
      <c r="I62" s="108"/>
      <c r="J62" s="109"/>
    </row>
    <row r="63" s="59" customFormat="1" ht="37" customHeight="1" spans="1:9">
      <c r="A63" s="79" t="s">
        <v>62</v>
      </c>
      <c r="B63" s="80" t="s">
        <v>13</v>
      </c>
      <c r="C63" s="81" t="s">
        <v>14</v>
      </c>
      <c r="D63" s="82">
        <v>1.34</v>
      </c>
      <c r="E63" s="82">
        <v>1.34</v>
      </c>
      <c r="F63" s="82">
        <v>1.34</v>
      </c>
      <c r="G63" s="81" t="s">
        <v>14</v>
      </c>
      <c r="H63" s="83"/>
      <c r="I63" s="104"/>
    </row>
    <row r="64" s="59" customFormat="1" ht="37" customHeight="1" spans="1:9">
      <c r="A64" s="79"/>
      <c r="B64" s="80"/>
      <c r="C64" s="81" t="s">
        <v>17</v>
      </c>
      <c r="D64" s="82">
        <v>3.58</v>
      </c>
      <c r="E64" s="82">
        <v>3</v>
      </c>
      <c r="F64" s="82">
        <v>3</v>
      </c>
      <c r="G64" s="81" t="s">
        <v>17</v>
      </c>
      <c r="H64" s="83"/>
      <c r="I64" s="104"/>
    </row>
    <row r="65" s="59" customFormat="1" ht="37" customHeight="1" spans="1:9">
      <c r="A65" s="79"/>
      <c r="B65" s="80"/>
      <c r="C65" s="81" t="s">
        <v>19</v>
      </c>
      <c r="D65" s="82">
        <v>2.64</v>
      </c>
      <c r="E65" s="82">
        <v>2.64</v>
      </c>
      <c r="F65" s="82">
        <v>2.64</v>
      </c>
      <c r="G65" s="81" t="s">
        <v>19</v>
      </c>
      <c r="H65" s="83"/>
      <c r="I65" s="104"/>
    </row>
    <row r="66" s="59" customFormat="1" ht="37" customHeight="1" spans="1:9">
      <c r="A66" s="79"/>
      <c r="B66" s="80"/>
      <c r="C66" s="81" t="s">
        <v>63</v>
      </c>
      <c r="D66" s="82">
        <v>322.47</v>
      </c>
      <c r="E66" s="82">
        <v>300</v>
      </c>
      <c r="F66" s="82">
        <v>300</v>
      </c>
      <c r="G66" s="111"/>
      <c r="H66" s="84"/>
      <c r="I66" s="106" t="s">
        <v>64</v>
      </c>
    </row>
    <row r="67" s="59" customFormat="1" ht="43" customHeight="1" spans="1:9">
      <c r="A67" s="79"/>
      <c r="B67" s="80" t="s">
        <v>23</v>
      </c>
      <c r="C67" s="81" t="s">
        <v>24</v>
      </c>
      <c r="D67" s="82">
        <v>134.42</v>
      </c>
      <c r="E67" s="82">
        <v>131.42</v>
      </c>
      <c r="F67" s="82">
        <v>131.42</v>
      </c>
      <c r="G67" s="87"/>
      <c r="H67" s="84"/>
      <c r="I67" s="104" t="s">
        <v>65</v>
      </c>
    </row>
    <row r="68" s="59" customFormat="1" ht="49" customHeight="1" spans="1:9">
      <c r="A68" s="79" t="s">
        <v>66</v>
      </c>
      <c r="B68" s="80" t="s">
        <v>13</v>
      </c>
      <c r="C68" s="81" t="s">
        <v>14</v>
      </c>
      <c r="D68" s="82">
        <v>0</v>
      </c>
      <c r="E68" s="82">
        <v>3.8</v>
      </c>
      <c r="F68" s="82">
        <v>3.8</v>
      </c>
      <c r="G68" s="81" t="s">
        <v>14</v>
      </c>
      <c r="H68" s="83"/>
      <c r="I68" s="104"/>
    </row>
    <row r="69" s="59" customFormat="1" ht="75" spans="1:9">
      <c r="A69" s="79"/>
      <c r="B69" s="80" t="s">
        <v>23</v>
      </c>
      <c r="C69" s="81" t="s">
        <v>24</v>
      </c>
      <c r="D69" s="82">
        <f>242.25+18</f>
        <v>260.25</v>
      </c>
      <c r="E69" s="82">
        <f>245-3.8+16</f>
        <v>257.2</v>
      </c>
      <c r="F69" s="82">
        <f>245-3.8+16</f>
        <v>257.2</v>
      </c>
      <c r="G69" s="87"/>
      <c r="H69" s="84"/>
      <c r="I69" s="104" t="s">
        <v>67</v>
      </c>
    </row>
    <row r="70" s="59" customFormat="1" ht="32" customHeight="1" spans="1:9">
      <c r="A70" s="79" t="s">
        <v>68</v>
      </c>
      <c r="B70" s="80" t="s">
        <v>13</v>
      </c>
      <c r="C70" s="81" t="s">
        <v>14</v>
      </c>
      <c r="D70" s="82">
        <v>1.18</v>
      </c>
      <c r="E70" s="82">
        <v>1.18</v>
      </c>
      <c r="F70" s="82">
        <v>1.18</v>
      </c>
      <c r="G70" s="81" t="s">
        <v>14</v>
      </c>
      <c r="H70" s="83"/>
      <c r="I70" s="104"/>
    </row>
    <row r="71" s="59" customFormat="1" ht="32" customHeight="1" spans="1:9">
      <c r="A71" s="79"/>
      <c r="B71" s="80"/>
      <c r="C71" s="81" t="s">
        <v>16</v>
      </c>
      <c r="D71" s="82">
        <v>1.86</v>
      </c>
      <c r="E71" s="82">
        <v>1.86</v>
      </c>
      <c r="F71" s="82">
        <v>1.86</v>
      </c>
      <c r="G71" s="81" t="s">
        <v>16</v>
      </c>
      <c r="H71" s="83"/>
      <c r="I71" s="104"/>
    </row>
    <row r="72" s="59" customFormat="1" ht="32" customHeight="1" spans="1:9">
      <c r="A72" s="79"/>
      <c r="B72" s="80"/>
      <c r="C72" s="81" t="s">
        <v>17</v>
      </c>
      <c r="D72" s="82">
        <v>0.24</v>
      </c>
      <c r="E72" s="82">
        <v>0</v>
      </c>
      <c r="F72" s="82">
        <v>0</v>
      </c>
      <c r="G72" s="81" t="s">
        <v>17</v>
      </c>
      <c r="H72" s="83"/>
      <c r="I72" s="104"/>
    </row>
    <row r="73" s="59" customFormat="1" ht="32" customHeight="1" spans="1:9">
      <c r="A73" s="79"/>
      <c r="B73" s="80"/>
      <c r="C73" s="81" t="s">
        <v>19</v>
      </c>
      <c r="D73" s="82">
        <v>2.78</v>
      </c>
      <c r="E73" s="82">
        <v>2.78</v>
      </c>
      <c r="F73" s="82">
        <v>2.78</v>
      </c>
      <c r="G73" s="81" t="s">
        <v>19</v>
      </c>
      <c r="H73" s="83"/>
      <c r="I73" s="104"/>
    </row>
    <row r="74" s="59" customFormat="1" ht="62" customHeight="1" spans="1:9">
      <c r="A74" s="79"/>
      <c r="B74" s="80" t="s">
        <v>23</v>
      </c>
      <c r="C74" s="81" t="s">
        <v>24</v>
      </c>
      <c r="D74" s="82">
        <f>0.25+70+66+62+10</f>
        <v>208.25</v>
      </c>
      <c r="E74" s="82">
        <f>0.25+70+66+62+10-10</f>
        <v>198.25</v>
      </c>
      <c r="F74" s="82">
        <f>0.25+70+66+62+10-10</f>
        <v>198.25</v>
      </c>
      <c r="G74" s="87"/>
      <c r="H74" s="84"/>
      <c r="I74" s="104" t="s">
        <v>69</v>
      </c>
    </row>
    <row r="75" s="59" customFormat="1" ht="32" customHeight="1" spans="1:9">
      <c r="A75" s="79" t="s">
        <v>70</v>
      </c>
      <c r="B75" s="80" t="s">
        <v>13</v>
      </c>
      <c r="C75" s="81" t="s">
        <v>14</v>
      </c>
      <c r="D75" s="82">
        <v>1.3</v>
      </c>
      <c r="E75" s="82">
        <v>1.3</v>
      </c>
      <c r="F75" s="82">
        <v>1.3</v>
      </c>
      <c r="G75" s="81" t="s">
        <v>14</v>
      </c>
      <c r="H75" s="83"/>
      <c r="I75" s="104"/>
    </row>
    <row r="76" s="59" customFormat="1" ht="32" customHeight="1" spans="1:9">
      <c r="A76" s="79"/>
      <c r="B76" s="80"/>
      <c r="C76" s="81" t="s">
        <v>16</v>
      </c>
      <c r="D76" s="82">
        <v>2</v>
      </c>
      <c r="E76" s="82">
        <v>2</v>
      </c>
      <c r="F76" s="82">
        <v>2</v>
      </c>
      <c r="G76" s="81" t="s">
        <v>16</v>
      </c>
      <c r="H76" s="83"/>
      <c r="I76" s="104"/>
    </row>
    <row r="77" s="59" customFormat="1" ht="32" customHeight="1" spans="1:9">
      <c r="A77" s="79"/>
      <c r="B77" s="80"/>
      <c r="C77" s="81" t="s">
        <v>29</v>
      </c>
      <c r="D77" s="82">
        <v>0</v>
      </c>
      <c r="E77" s="82">
        <v>0</v>
      </c>
      <c r="F77" s="82">
        <v>0</v>
      </c>
      <c r="G77" s="81" t="s">
        <v>29</v>
      </c>
      <c r="H77" s="83"/>
      <c r="I77" s="104"/>
    </row>
    <row r="78" s="59" customFormat="1" ht="32" customHeight="1" spans="1:9">
      <c r="A78" s="79"/>
      <c r="B78" s="80"/>
      <c r="C78" s="81" t="s">
        <v>19</v>
      </c>
      <c r="D78" s="82">
        <v>1</v>
      </c>
      <c r="E78" s="82">
        <v>1</v>
      </c>
      <c r="F78" s="82">
        <v>1</v>
      </c>
      <c r="G78" s="81" t="s">
        <v>19</v>
      </c>
      <c r="H78" s="83"/>
      <c r="I78" s="104"/>
    </row>
    <row r="79" s="59" customFormat="1" ht="36.65" customHeight="1" spans="1:9">
      <c r="A79" s="79"/>
      <c r="B79" s="80"/>
      <c r="C79" s="81" t="s">
        <v>71</v>
      </c>
      <c r="D79" s="82">
        <v>258</v>
      </c>
      <c r="E79" s="82">
        <v>210</v>
      </c>
      <c r="F79" s="82">
        <v>210</v>
      </c>
      <c r="G79" s="87"/>
      <c r="H79" s="84"/>
      <c r="I79" s="104"/>
    </row>
    <row r="80" s="59" customFormat="1" ht="36.65" customHeight="1" spans="1:9">
      <c r="A80" s="79"/>
      <c r="B80" s="80"/>
      <c r="C80" s="81" t="s">
        <v>72</v>
      </c>
      <c r="D80" s="82">
        <v>7</v>
      </c>
      <c r="E80" s="82">
        <v>5.5</v>
      </c>
      <c r="F80" s="82">
        <v>5.5</v>
      </c>
      <c r="G80" s="87"/>
      <c r="H80" s="84"/>
      <c r="I80" s="104"/>
    </row>
    <row r="81" s="59" customFormat="1" ht="36.65" customHeight="1" spans="1:9">
      <c r="A81" s="79"/>
      <c r="B81" s="80"/>
      <c r="C81" s="81" t="s">
        <v>73</v>
      </c>
      <c r="D81" s="82">
        <v>14</v>
      </c>
      <c r="E81" s="82">
        <v>14</v>
      </c>
      <c r="F81" s="82">
        <v>14</v>
      </c>
      <c r="G81" s="87"/>
      <c r="H81" s="84"/>
      <c r="I81" s="104" t="s">
        <v>74</v>
      </c>
    </row>
    <row r="82" s="59" customFormat="1" ht="50" customHeight="1" spans="1:9">
      <c r="A82" s="79"/>
      <c r="B82" s="80" t="s">
        <v>23</v>
      </c>
      <c r="C82" s="81" t="s">
        <v>24</v>
      </c>
      <c r="D82" s="82">
        <v>11.705</v>
      </c>
      <c r="E82" s="82">
        <v>11</v>
      </c>
      <c r="F82" s="82">
        <v>11</v>
      </c>
      <c r="G82" s="87"/>
      <c r="H82" s="84"/>
      <c r="I82" s="104" t="s">
        <v>75</v>
      </c>
    </row>
    <row r="83" s="59" customFormat="1" ht="30" customHeight="1" spans="1:9">
      <c r="A83" s="112" t="s">
        <v>76</v>
      </c>
      <c r="B83" s="80" t="s">
        <v>13</v>
      </c>
      <c r="C83" s="81" t="s">
        <v>14</v>
      </c>
      <c r="D83" s="82">
        <v>4.43</v>
      </c>
      <c r="E83" s="82">
        <v>2</v>
      </c>
      <c r="F83" s="82">
        <v>2</v>
      </c>
      <c r="G83" s="81" t="s">
        <v>14</v>
      </c>
      <c r="H83" s="83"/>
      <c r="I83" s="104"/>
    </row>
    <row r="84" s="59" customFormat="1" ht="30" customHeight="1" spans="1:9">
      <c r="A84" s="113"/>
      <c r="B84" s="80"/>
      <c r="C84" s="81" t="s">
        <v>16</v>
      </c>
      <c r="D84" s="82">
        <v>1.6</v>
      </c>
      <c r="E84" s="82">
        <v>0.8</v>
      </c>
      <c r="F84" s="82">
        <v>0.8</v>
      </c>
      <c r="G84" s="81" t="s">
        <v>16</v>
      </c>
      <c r="H84" s="83"/>
      <c r="I84" s="104"/>
    </row>
    <row r="85" s="59" customFormat="1" ht="30" customHeight="1" spans="1:9">
      <c r="A85" s="113"/>
      <c r="B85" s="80"/>
      <c r="C85" s="81" t="s">
        <v>19</v>
      </c>
      <c r="D85" s="82">
        <v>4</v>
      </c>
      <c r="E85" s="82">
        <v>2</v>
      </c>
      <c r="F85" s="82">
        <v>2</v>
      </c>
      <c r="G85" s="81" t="s">
        <v>19</v>
      </c>
      <c r="H85" s="83"/>
      <c r="I85" s="104"/>
    </row>
    <row r="86" s="59" customFormat="1" ht="58" customHeight="1" spans="1:9">
      <c r="A86" s="113"/>
      <c r="B86" s="80" t="s">
        <v>23</v>
      </c>
      <c r="C86" s="81" t="s">
        <v>24</v>
      </c>
      <c r="D86" s="82">
        <f>186.7+2.2</f>
        <v>188.9</v>
      </c>
      <c r="E86" s="82">
        <v>188.47</v>
      </c>
      <c r="F86" s="82">
        <v>188.47</v>
      </c>
      <c r="G86" s="87"/>
      <c r="H86" s="84"/>
      <c r="I86" s="104" t="s">
        <v>77</v>
      </c>
    </row>
    <row r="87" s="59" customFormat="1" ht="53" customHeight="1" spans="1:9">
      <c r="A87" s="113"/>
      <c r="B87" s="80" t="s">
        <v>52</v>
      </c>
      <c r="C87" s="79" t="s">
        <v>78</v>
      </c>
      <c r="D87" s="82">
        <v>65.3</v>
      </c>
      <c r="E87" s="82">
        <v>65.3</v>
      </c>
      <c r="F87" s="82">
        <v>65.3</v>
      </c>
      <c r="G87" s="87"/>
      <c r="H87" s="84"/>
      <c r="I87" s="104"/>
    </row>
    <row r="88" s="59" customFormat="1" ht="49" customHeight="1" spans="1:9">
      <c r="A88" s="114"/>
      <c r="B88" s="80"/>
      <c r="C88" s="115" t="s">
        <v>79</v>
      </c>
      <c r="D88" s="82">
        <v>110</v>
      </c>
      <c r="E88" s="82">
        <v>110</v>
      </c>
      <c r="F88" s="82">
        <v>110</v>
      </c>
      <c r="G88" s="87"/>
      <c r="H88" s="84"/>
      <c r="I88" s="104"/>
    </row>
    <row r="89" s="59" customFormat="1" ht="35" customHeight="1" spans="1:9">
      <c r="A89" s="79" t="s">
        <v>80</v>
      </c>
      <c r="B89" s="80" t="s">
        <v>13</v>
      </c>
      <c r="C89" s="81" t="s">
        <v>14</v>
      </c>
      <c r="D89" s="82">
        <v>1</v>
      </c>
      <c r="E89" s="82">
        <v>1</v>
      </c>
      <c r="F89" s="82">
        <v>1</v>
      </c>
      <c r="G89" s="81" t="s">
        <v>14</v>
      </c>
      <c r="H89" s="83"/>
      <c r="I89" s="104"/>
    </row>
    <row r="90" s="59" customFormat="1" ht="35" customHeight="1" spans="1:9">
      <c r="A90" s="79"/>
      <c r="B90" s="80"/>
      <c r="C90" s="81" t="s">
        <v>16</v>
      </c>
      <c r="D90" s="82">
        <v>0.5</v>
      </c>
      <c r="E90" s="82">
        <v>0.5</v>
      </c>
      <c r="F90" s="82">
        <v>0.5</v>
      </c>
      <c r="G90" s="81" t="s">
        <v>16</v>
      </c>
      <c r="H90" s="83"/>
      <c r="I90" s="104"/>
    </row>
    <row r="91" s="59" customFormat="1" ht="35" customHeight="1" spans="1:9">
      <c r="A91" s="79"/>
      <c r="B91" s="80"/>
      <c r="C91" s="81" t="s">
        <v>17</v>
      </c>
      <c r="D91" s="82">
        <v>0.1</v>
      </c>
      <c r="E91" s="82">
        <v>0.1</v>
      </c>
      <c r="F91" s="82">
        <v>0.1</v>
      </c>
      <c r="G91" s="81" t="s">
        <v>17</v>
      </c>
      <c r="H91" s="83"/>
      <c r="I91" s="104"/>
    </row>
    <row r="92" s="59" customFormat="1" ht="35" customHeight="1" spans="1:9">
      <c r="A92" s="79"/>
      <c r="B92" s="80"/>
      <c r="C92" s="81" t="s">
        <v>19</v>
      </c>
      <c r="D92" s="82">
        <v>2</v>
      </c>
      <c r="E92" s="82">
        <v>2</v>
      </c>
      <c r="F92" s="82">
        <v>2</v>
      </c>
      <c r="G92" s="81" t="s">
        <v>19</v>
      </c>
      <c r="H92" s="83"/>
      <c r="I92" s="104"/>
    </row>
    <row r="93" s="59" customFormat="1" ht="57" customHeight="1" spans="1:9">
      <c r="A93" s="79"/>
      <c r="B93" s="80" t="s">
        <v>23</v>
      </c>
      <c r="C93" s="81" t="s">
        <v>24</v>
      </c>
      <c r="D93" s="82">
        <f t="shared" ref="D93:F93" si="4">122.98+4</f>
        <v>126.98</v>
      </c>
      <c r="E93" s="82">
        <f t="shared" si="4"/>
        <v>126.98</v>
      </c>
      <c r="F93" s="82">
        <f t="shared" si="4"/>
        <v>126.98</v>
      </c>
      <c r="G93" s="87"/>
      <c r="H93" s="84"/>
      <c r="I93" s="104" t="s">
        <v>81</v>
      </c>
    </row>
    <row r="94" s="59" customFormat="1" ht="53" customHeight="1" spans="1:9">
      <c r="A94" s="79"/>
      <c r="B94" s="80" t="s">
        <v>52</v>
      </c>
      <c r="C94" s="79" t="s">
        <v>82</v>
      </c>
      <c r="D94" s="82">
        <v>40</v>
      </c>
      <c r="E94" s="82">
        <v>40</v>
      </c>
      <c r="F94" s="82">
        <v>40</v>
      </c>
      <c r="G94" s="87"/>
      <c r="H94" s="84"/>
      <c r="I94" s="104"/>
    </row>
    <row r="95" s="59" customFormat="1" ht="35" customHeight="1" spans="1:9">
      <c r="A95" s="79" t="s">
        <v>83</v>
      </c>
      <c r="B95" s="80" t="s">
        <v>13</v>
      </c>
      <c r="C95" s="81" t="s">
        <v>14</v>
      </c>
      <c r="D95" s="82">
        <v>1.43</v>
      </c>
      <c r="E95" s="82">
        <v>1.43</v>
      </c>
      <c r="F95" s="82">
        <v>1.43</v>
      </c>
      <c r="G95" s="81" t="s">
        <v>14</v>
      </c>
      <c r="H95" s="83"/>
      <c r="I95" s="104"/>
    </row>
    <row r="96" s="59" customFormat="1" ht="35" customHeight="1" spans="1:9">
      <c r="A96" s="79"/>
      <c r="B96" s="80"/>
      <c r="C96" s="81" t="s">
        <v>16</v>
      </c>
      <c r="D96" s="82">
        <v>2.04</v>
      </c>
      <c r="E96" s="82">
        <v>2.04</v>
      </c>
      <c r="F96" s="82">
        <v>2.04</v>
      </c>
      <c r="G96" s="81" t="s">
        <v>16</v>
      </c>
      <c r="H96" s="83"/>
      <c r="I96" s="104"/>
    </row>
    <row r="97" s="59" customFormat="1" ht="35" customHeight="1" spans="1:9">
      <c r="A97" s="79"/>
      <c r="B97" s="80"/>
      <c r="C97" s="81" t="s">
        <v>17</v>
      </c>
      <c r="D97" s="82">
        <v>0.39</v>
      </c>
      <c r="E97" s="82">
        <v>0.12</v>
      </c>
      <c r="F97" s="82">
        <v>0.12</v>
      </c>
      <c r="G97" s="81" t="s">
        <v>17</v>
      </c>
      <c r="H97" s="83"/>
      <c r="I97" s="104"/>
    </row>
    <row r="98" s="59" customFormat="1" ht="35" customHeight="1" spans="1:9">
      <c r="A98" s="79"/>
      <c r="B98" s="80"/>
      <c r="C98" s="81" t="s">
        <v>19</v>
      </c>
      <c r="D98" s="82">
        <v>2</v>
      </c>
      <c r="E98" s="82">
        <v>2</v>
      </c>
      <c r="F98" s="82">
        <v>2</v>
      </c>
      <c r="G98" s="81" t="s">
        <v>19</v>
      </c>
      <c r="H98" s="83"/>
      <c r="I98" s="104"/>
    </row>
    <row r="99" s="59" customFormat="1" ht="43" customHeight="1" spans="1:9">
      <c r="A99" s="79"/>
      <c r="B99" s="80" t="s">
        <v>23</v>
      </c>
      <c r="C99" s="81" t="s">
        <v>24</v>
      </c>
      <c r="D99" s="82">
        <v>6</v>
      </c>
      <c r="E99" s="82">
        <v>6</v>
      </c>
      <c r="F99" s="82">
        <v>6</v>
      </c>
      <c r="G99" s="87"/>
      <c r="H99" s="84"/>
      <c r="I99" s="104" t="s">
        <v>84</v>
      </c>
    </row>
    <row r="100" s="59" customFormat="1" ht="42" customHeight="1" spans="1:9">
      <c r="A100" s="79" t="s">
        <v>85</v>
      </c>
      <c r="B100" s="80" t="s">
        <v>13</v>
      </c>
      <c r="C100" s="81" t="s">
        <v>14</v>
      </c>
      <c r="D100" s="82">
        <v>2</v>
      </c>
      <c r="E100" s="82">
        <v>3.6</v>
      </c>
      <c r="F100" s="82">
        <v>3.6</v>
      </c>
      <c r="G100" s="81" t="s">
        <v>14</v>
      </c>
      <c r="H100" s="83"/>
      <c r="I100" s="104" t="s">
        <v>86</v>
      </c>
    </row>
    <row r="101" s="59" customFormat="1" ht="35" customHeight="1" spans="1:9">
      <c r="A101" s="79"/>
      <c r="B101" s="80"/>
      <c r="C101" s="81" t="s">
        <v>17</v>
      </c>
      <c r="D101" s="82">
        <v>0.05</v>
      </c>
      <c r="E101" s="82">
        <v>0.05</v>
      </c>
      <c r="F101" s="82">
        <v>0.05</v>
      </c>
      <c r="G101" s="81" t="s">
        <v>17</v>
      </c>
      <c r="H101" s="83"/>
      <c r="I101" s="104"/>
    </row>
    <row r="102" s="59" customFormat="1" ht="35" customHeight="1" spans="1:9">
      <c r="A102" s="79" t="s">
        <v>87</v>
      </c>
      <c r="B102" s="80" t="s">
        <v>13</v>
      </c>
      <c r="C102" s="81" t="s">
        <v>14</v>
      </c>
      <c r="D102" s="82">
        <v>1</v>
      </c>
      <c r="E102" s="82">
        <v>1</v>
      </c>
      <c r="F102" s="82">
        <v>1</v>
      </c>
      <c r="G102" s="81" t="s">
        <v>14</v>
      </c>
      <c r="H102" s="83"/>
      <c r="I102" s="104"/>
    </row>
    <row r="103" s="59" customFormat="1" ht="35" customHeight="1" spans="1:9">
      <c r="A103" s="79"/>
      <c r="B103" s="80"/>
      <c r="C103" s="81" t="s">
        <v>16</v>
      </c>
      <c r="D103" s="82">
        <v>2</v>
      </c>
      <c r="E103" s="82">
        <v>2</v>
      </c>
      <c r="F103" s="82">
        <v>2</v>
      </c>
      <c r="G103" s="81" t="s">
        <v>16</v>
      </c>
      <c r="H103" s="83"/>
      <c r="I103" s="104"/>
    </row>
    <row r="104" s="59" customFormat="1" ht="35" customHeight="1" spans="1:9">
      <c r="A104" s="79"/>
      <c r="B104" s="80"/>
      <c r="C104" s="81" t="s">
        <v>17</v>
      </c>
      <c r="D104" s="82">
        <v>0.2</v>
      </c>
      <c r="E104" s="82">
        <v>0.2</v>
      </c>
      <c r="F104" s="82">
        <v>0.2</v>
      </c>
      <c r="G104" s="81" t="s">
        <v>17</v>
      </c>
      <c r="H104" s="83"/>
      <c r="I104" s="104"/>
    </row>
    <row r="105" s="59" customFormat="1" ht="35" customHeight="1" spans="1:9">
      <c r="A105" s="79"/>
      <c r="B105" s="80"/>
      <c r="C105" s="81" t="s">
        <v>19</v>
      </c>
      <c r="D105" s="82">
        <v>2</v>
      </c>
      <c r="E105" s="82">
        <v>2</v>
      </c>
      <c r="F105" s="82">
        <v>2</v>
      </c>
      <c r="G105" s="81" t="s">
        <v>19</v>
      </c>
      <c r="H105" s="83"/>
      <c r="I105" s="104"/>
    </row>
    <row r="106" s="59" customFormat="1" ht="35" customHeight="1" spans="1:9">
      <c r="A106" s="79"/>
      <c r="B106" s="80" t="s">
        <v>23</v>
      </c>
      <c r="C106" s="81" t="s">
        <v>24</v>
      </c>
      <c r="D106" s="82">
        <v>81.5</v>
      </c>
      <c r="E106" s="82">
        <v>55.9024</v>
      </c>
      <c r="F106" s="82">
        <v>55.9024</v>
      </c>
      <c r="G106" s="87"/>
      <c r="H106" s="84"/>
      <c r="I106" s="104"/>
    </row>
    <row r="107" s="59" customFormat="1" ht="35" customHeight="1" spans="1:9">
      <c r="A107" s="79" t="s">
        <v>88</v>
      </c>
      <c r="B107" s="80" t="s">
        <v>13</v>
      </c>
      <c r="C107" s="81" t="s">
        <v>14</v>
      </c>
      <c r="D107" s="82">
        <v>1.27</v>
      </c>
      <c r="E107" s="82">
        <v>1.5</v>
      </c>
      <c r="F107" s="82">
        <v>1.5</v>
      </c>
      <c r="G107" s="81" t="s">
        <v>14</v>
      </c>
      <c r="H107" s="83"/>
      <c r="I107" s="104"/>
    </row>
    <row r="108" s="59" customFormat="1" ht="35" customHeight="1" spans="1:9">
      <c r="A108" s="79"/>
      <c r="B108" s="80"/>
      <c r="C108" s="81" t="s">
        <v>16</v>
      </c>
      <c r="D108" s="82">
        <v>1.99</v>
      </c>
      <c r="E108" s="82">
        <v>3</v>
      </c>
      <c r="F108" s="82">
        <v>3</v>
      </c>
      <c r="G108" s="81" t="s">
        <v>16</v>
      </c>
      <c r="H108" s="83"/>
      <c r="I108" s="104"/>
    </row>
    <row r="109" s="59" customFormat="1" ht="35" customHeight="1" spans="1:9">
      <c r="A109" s="79"/>
      <c r="B109" s="80"/>
      <c r="C109" s="81" t="s">
        <v>17</v>
      </c>
      <c r="D109" s="82">
        <v>0.3</v>
      </c>
      <c r="E109" s="82">
        <v>0.3</v>
      </c>
      <c r="F109" s="82">
        <v>0.3</v>
      </c>
      <c r="G109" s="81" t="s">
        <v>17</v>
      </c>
      <c r="H109" s="83"/>
      <c r="I109" s="104"/>
    </row>
    <row r="110" s="59" customFormat="1" ht="35" customHeight="1" spans="1:9">
      <c r="A110" s="79"/>
      <c r="B110" s="80"/>
      <c r="C110" s="81" t="s">
        <v>19</v>
      </c>
      <c r="D110" s="82">
        <v>1.9</v>
      </c>
      <c r="E110" s="82">
        <v>4</v>
      </c>
      <c r="F110" s="82">
        <v>4</v>
      </c>
      <c r="G110" s="81" t="s">
        <v>19</v>
      </c>
      <c r="H110" s="83"/>
      <c r="I110" s="104"/>
    </row>
    <row r="111" s="59" customFormat="1" ht="35" customHeight="1" spans="1:9">
      <c r="A111" s="79"/>
      <c r="B111" s="80" t="s">
        <v>23</v>
      </c>
      <c r="C111" s="81" t="s">
        <v>24</v>
      </c>
      <c r="D111" s="82">
        <v>65.3</v>
      </c>
      <c r="E111" s="82">
        <v>56.7408</v>
      </c>
      <c r="F111" s="82">
        <v>56.7408</v>
      </c>
      <c r="G111" s="87"/>
      <c r="H111" s="84"/>
      <c r="I111" s="104"/>
    </row>
    <row r="112" s="59" customFormat="1" ht="35" customHeight="1" spans="1:9">
      <c r="A112" s="79" t="s">
        <v>89</v>
      </c>
      <c r="B112" s="80" t="s">
        <v>13</v>
      </c>
      <c r="C112" s="81" t="s">
        <v>14</v>
      </c>
      <c r="D112" s="82">
        <v>3</v>
      </c>
      <c r="E112" s="82">
        <v>3</v>
      </c>
      <c r="F112" s="82">
        <v>3</v>
      </c>
      <c r="G112" s="81" t="s">
        <v>14</v>
      </c>
      <c r="H112" s="83"/>
      <c r="I112" s="104"/>
    </row>
    <row r="113" s="59" customFormat="1" ht="35" customHeight="1" spans="1:9">
      <c r="A113" s="79"/>
      <c r="B113" s="80"/>
      <c r="C113" s="81" t="s">
        <v>16</v>
      </c>
      <c r="D113" s="82">
        <v>1</v>
      </c>
      <c r="E113" s="82">
        <v>1</v>
      </c>
      <c r="F113" s="82">
        <v>1</v>
      </c>
      <c r="G113" s="81" t="s">
        <v>16</v>
      </c>
      <c r="H113" s="83"/>
      <c r="I113" s="104"/>
    </row>
    <row r="114" s="59" customFormat="1" ht="35" customHeight="1" spans="1:9">
      <c r="A114" s="79"/>
      <c r="B114" s="80"/>
      <c r="C114" s="81" t="s">
        <v>19</v>
      </c>
      <c r="D114" s="82">
        <v>2</v>
      </c>
      <c r="E114" s="82">
        <v>2</v>
      </c>
      <c r="F114" s="82">
        <v>2</v>
      </c>
      <c r="G114" s="81" t="s">
        <v>19</v>
      </c>
      <c r="H114" s="83"/>
      <c r="I114" s="104"/>
    </row>
    <row r="115" s="59" customFormat="1" ht="35" customHeight="1" spans="1:9">
      <c r="A115" s="79"/>
      <c r="B115" s="80" t="s">
        <v>23</v>
      </c>
      <c r="C115" s="79" t="s">
        <v>24</v>
      </c>
      <c r="D115" s="116">
        <v>46</v>
      </c>
      <c r="E115" s="116">
        <v>36.2832</v>
      </c>
      <c r="F115" s="116">
        <v>36.2832</v>
      </c>
      <c r="G115" s="84"/>
      <c r="H115" s="84"/>
      <c r="I115" s="104"/>
    </row>
    <row r="116" s="59" customFormat="1" ht="35" customHeight="1" spans="1:9">
      <c r="A116" s="79" t="s">
        <v>90</v>
      </c>
      <c r="B116" s="80" t="s">
        <v>13</v>
      </c>
      <c r="C116" s="81" t="s">
        <v>14</v>
      </c>
      <c r="D116" s="82">
        <v>1.5</v>
      </c>
      <c r="E116" s="82">
        <v>1.5</v>
      </c>
      <c r="F116" s="82">
        <v>1.5</v>
      </c>
      <c r="G116" s="81" t="s">
        <v>14</v>
      </c>
      <c r="H116" s="83"/>
      <c r="I116" s="104"/>
    </row>
    <row r="117" s="59" customFormat="1" ht="35" customHeight="1" spans="1:9">
      <c r="A117" s="79"/>
      <c r="B117" s="80"/>
      <c r="C117" s="81" t="s">
        <v>16</v>
      </c>
      <c r="D117" s="82">
        <v>1.2</v>
      </c>
      <c r="E117" s="82">
        <v>1.2</v>
      </c>
      <c r="F117" s="82">
        <v>1.2</v>
      </c>
      <c r="G117" s="81" t="s">
        <v>16</v>
      </c>
      <c r="H117" s="83"/>
      <c r="I117" s="104"/>
    </row>
    <row r="118" s="59" customFormat="1" ht="35" customHeight="1" spans="1:9">
      <c r="A118" s="79"/>
      <c r="B118" s="80"/>
      <c r="C118" s="81" t="s">
        <v>17</v>
      </c>
      <c r="D118" s="82">
        <v>0.12</v>
      </c>
      <c r="E118" s="82">
        <v>0.12</v>
      </c>
      <c r="F118" s="82">
        <v>0.12</v>
      </c>
      <c r="G118" s="81" t="s">
        <v>17</v>
      </c>
      <c r="H118" s="83"/>
      <c r="I118" s="104"/>
    </row>
    <row r="119" s="59" customFormat="1" ht="35" customHeight="1" spans="1:9">
      <c r="A119" s="79"/>
      <c r="B119" s="80"/>
      <c r="C119" s="81" t="s">
        <v>19</v>
      </c>
      <c r="D119" s="82">
        <v>3</v>
      </c>
      <c r="E119" s="82">
        <v>3</v>
      </c>
      <c r="F119" s="82">
        <v>3</v>
      </c>
      <c r="G119" s="81" t="s">
        <v>19</v>
      </c>
      <c r="H119" s="83"/>
      <c r="I119" s="104"/>
    </row>
    <row r="120" s="59" customFormat="1" ht="35" customHeight="1" spans="1:9">
      <c r="A120" s="79"/>
      <c r="B120" s="80" t="s">
        <v>23</v>
      </c>
      <c r="C120" s="81" t="s">
        <v>24</v>
      </c>
      <c r="D120" s="82">
        <v>77.5</v>
      </c>
      <c r="E120" s="82">
        <v>67.1128</v>
      </c>
      <c r="F120" s="82">
        <v>67.1128</v>
      </c>
      <c r="G120" s="87"/>
      <c r="H120" s="84"/>
      <c r="I120" s="104"/>
    </row>
    <row r="121" s="59" customFormat="1" ht="35" customHeight="1" spans="1:9">
      <c r="A121" s="79" t="s">
        <v>91</v>
      </c>
      <c r="B121" s="80" t="s">
        <v>13</v>
      </c>
      <c r="C121" s="81" t="s">
        <v>14</v>
      </c>
      <c r="D121" s="82">
        <v>1</v>
      </c>
      <c r="E121" s="82">
        <v>1</v>
      </c>
      <c r="F121" s="82">
        <v>1</v>
      </c>
      <c r="G121" s="81" t="s">
        <v>14</v>
      </c>
      <c r="H121" s="83"/>
      <c r="I121" s="104"/>
    </row>
    <row r="122" s="59" customFormat="1" ht="35" customHeight="1" spans="1:9">
      <c r="A122" s="79"/>
      <c r="B122" s="80"/>
      <c r="C122" s="81" t="s">
        <v>16</v>
      </c>
      <c r="D122" s="82">
        <v>1</v>
      </c>
      <c r="E122" s="82">
        <v>1</v>
      </c>
      <c r="F122" s="82">
        <v>1</v>
      </c>
      <c r="G122" s="81" t="s">
        <v>16</v>
      </c>
      <c r="H122" s="83"/>
      <c r="I122" s="104"/>
    </row>
    <row r="123" s="59" customFormat="1" ht="35" customHeight="1" spans="1:9">
      <c r="A123" s="79"/>
      <c r="B123" s="80"/>
      <c r="C123" s="81" t="s">
        <v>19</v>
      </c>
      <c r="D123" s="82">
        <v>5</v>
      </c>
      <c r="E123" s="82">
        <v>5</v>
      </c>
      <c r="F123" s="82">
        <v>5</v>
      </c>
      <c r="G123" s="81" t="s">
        <v>19</v>
      </c>
      <c r="H123" s="83"/>
      <c r="I123" s="104"/>
    </row>
    <row r="124" s="59" customFormat="1" ht="35" customHeight="1" spans="1:9">
      <c r="A124" s="79"/>
      <c r="B124" s="80" t="s">
        <v>23</v>
      </c>
      <c r="C124" s="81" t="s">
        <v>24</v>
      </c>
      <c r="D124" s="82">
        <v>65.95</v>
      </c>
      <c r="E124" s="82">
        <v>59.576</v>
      </c>
      <c r="F124" s="82">
        <v>59.576</v>
      </c>
      <c r="G124" s="87"/>
      <c r="H124" s="84"/>
      <c r="I124" s="104"/>
    </row>
    <row r="125" ht="35" customHeight="1" spans="1:9">
      <c r="A125" s="79" t="s">
        <v>92</v>
      </c>
      <c r="B125" s="80" t="s">
        <v>13</v>
      </c>
      <c r="C125" s="81" t="s">
        <v>14</v>
      </c>
      <c r="D125" s="82">
        <v>1</v>
      </c>
      <c r="E125" s="82">
        <v>1</v>
      </c>
      <c r="F125" s="82">
        <v>1</v>
      </c>
      <c r="G125" s="81" t="s">
        <v>14</v>
      </c>
      <c r="H125" s="83"/>
      <c r="I125" s="104"/>
    </row>
    <row r="126" ht="35" customHeight="1" spans="1:9">
      <c r="A126" s="79"/>
      <c r="B126" s="80"/>
      <c r="C126" s="81" t="s">
        <v>16</v>
      </c>
      <c r="D126" s="82">
        <v>2</v>
      </c>
      <c r="E126" s="82">
        <v>2</v>
      </c>
      <c r="F126" s="82">
        <v>2</v>
      </c>
      <c r="G126" s="81" t="s">
        <v>16</v>
      </c>
      <c r="H126" s="83"/>
      <c r="I126" s="104"/>
    </row>
    <row r="127" ht="35" customHeight="1" spans="1:9">
      <c r="A127" s="79"/>
      <c r="B127" s="80"/>
      <c r="C127" s="81" t="s">
        <v>17</v>
      </c>
      <c r="D127" s="82">
        <v>0.05</v>
      </c>
      <c r="E127" s="82">
        <v>0.05</v>
      </c>
      <c r="F127" s="82">
        <v>0.05</v>
      </c>
      <c r="G127" s="81" t="s">
        <v>17</v>
      </c>
      <c r="H127" s="83"/>
      <c r="I127" s="104"/>
    </row>
    <row r="128" ht="35" customHeight="1" spans="1:9">
      <c r="A128" s="79"/>
      <c r="B128" s="80"/>
      <c r="C128" s="81" t="s">
        <v>19</v>
      </c>
      <c r="D128" s="82">
        <v>2</v>
      </c>
      <c r="E128" s="82">
        <v>2</v>
      </c>
      <c r="F128" s="82">
        <v>2</v>
      </c>
      <c r="G128" s="81" t="s">
        <v>19</v>
      </c>
      <c r="H128" s="83"/>
      <c r="I128" s="104"/>
    </row>
    <row r="129" s="60" customFormat="1" ht="35" customHeight="1" spans="1:9">
      <c r="A129" s="79"/>
      <c r="B129" s="80" t="s">
        <v>23</v>
      </c>
      <c r="C129" s="81" t="s">
        <v>24</v>
      </c>
      <c r="D129" s="82">
        <v>5</v>
      </c>
      <c r="E129" s="82">
        <f>8.2296+8</f>
        <v>16.2296</v>
      </c>
      <c r="F129" s="82">
        <f>8.2296+8</f>
        <v>16.2296</v>
      </c>
      <c r="G129" s="87"/>
      <c r="H129" s="84"/>
      <c r="I129" s="104"/>
    </row>
    <row r="130" ht="35" customHeight="1" spans="1:9">
      <c r="A130" s="79" t="s">
        <v>93</v>
      </c>
      <c r="B130" s="80" t="s">
        <v>13</v>
      </c>
      <c r="C130" s="81" t="s">
        <v>14</v>
      </c>
      <c r="D130" s="82">
        <v>1</v>
      </c>
      <c r="E130" s="82">
        <v>1</v>
      </c>
      <c r="F130" s="82">
        <v>1</v>
      </c>
      <c r="G130" s="81" t="s">
        <v>14</v>
      </c>
      <c r="H130" s="83"/>
      <c r="I130" s="104"/>
    </row>
    <row r="131" ht="35" customHeight="1" spans="1:9">
      <c r="A131" s="79"/>
      <c r="B131" s="80"/>
      <c r="C131" s="81" t="s">
        <v>16</v>
      </c>
      <c r="D131" s="82">
        <v>0.8</v>
      </c>
      <c r="E131" s="82">
        <v>0.8</v>
      </c>
      <c r="F131" s="82">
        <v>0.8</v>
      </c>
      <c r="G131" s="81" t="s">
        <v>16</v>
      </c>
      <c r="H131" s="83"/>
      <c r="I131" s="104"/>
    </row>
    <row r="132" ht="35" customHeight="1" spans="1:9">
      <c r="A132" s="79"/>
      <c r="B132" s="80" t="s">
        <v>23</v>
      </c>
      <c r="C132" s="81" t="s">
        <v>24</v>
      </c>
      <c r="D132" s="82">
        <v>33.5</v>
      </c>
      <c r="E132" s="82">
        <v>27.0928</v>
      </c>
      <c r="F132" s="82">
        <v>27.0928</v>
      </c>
      <c r="G132" s="87"/>
      <c r="H132" s="84"/>
      <c r="I132" s="104"/>
    </row>
    <row r="133" ht="35" customHeight="1" spans="1:9">
      <c r="A133" s="79" t="s">
        <v>94</v>
      </c>
      <c r="B133" s="80" t="s">
        <v>13</v>
      </c>
      <c r="C133" s="81" t="s">
        <v>14</v>
      </c>
      <c r="D133" s="82">
        <v>0.2</v>
      </c>
      <c r="E133" s="82">
        <v>0.2</v>
      </c>
      <c r="F133" s="82">
        <v>0.2</v>
      </c>
      <c r="G133" s="81" t="s">
        <v>14</v>
      </c>
      <c r="H133" s="83"/>
      <c r="I133" s="104"/>
    </row>
    <row r="134" ht="35" customHeight="1" spans="1:9">
      <c r="A134" s="79"/>
      <c r="B134" s="80"/>
      <c r="C134" s="81" t="s">
        <v>16</v>
      </c>
      <c r="D134" s="82">
        <v>4.5</v>
      </c>
      <c r="E134" s="82">
        <v>4.5</v>
      </c>
      <c r="F134" s="82">
        <v>4.5</v>
      </c>
      <c r="G134" s="81" t="s">
        <v>16</v>
      </c>
      <c r="H134" s="83"/>
      <c r="I134" s="104"/>
    </row>
    <row r="135" ht="35" customHeight="1" spans="1:9">
      <c r="A135" s="79"/>
      <c r="B135" s="80"/>
      <c r="C135" s="81" t="s">
        <v>19</v>
      </c>
      <c r="D135" s="82">
        <v>2</v>
      </c>
      <c r="E135" s="82">
        <v>2</v>
      </c>
      <c r="F135" s="82">
        <v>2</v>
      </c>
      <c r="G135" s="81" t="s">
        <v>19</v>
      </c>
      <c r="H135" s="83"/>
      <c r="I135" s="104"/>
    </row>
    <row r="136" ht="35" customHeight="1" spans="1:9">
      <c r="A136" s="79"/>
      <c r="B136" s="80" t="s">
        <v>23</v>
      </c>
      <c r="C136" s="79" t="s">
        <v>24</v>
      </c>
      <c r="D136" s="82">
        <v>0.5</v>
      </c>
      <c r="E136" s="82">
        <v>1</v>
      </c>
      <c r="F136" s="82">
        <v>1</v>
      </c>
      <c r="G136" s="84"/>
      <c r="H136" s="84"/>
      <c r="I136" s="124" t="s">
        <v>95</v>
      </c>
    </row>
    <row r="137" ht="35" customHeight="1" spans="1:9">
      <c r="A137" s="79" t="s">
        <v>96</v>
      </c>
      <c r="B137" s="80" t="s">
        <v>13</v>
      </c>
      <c r="C137" s="81" t="s">
        <v>14</v>
      </c>
      <c r="D137" s="82">
        <v>0.44</v>
      </c>
      <c r="E137" s="82">
        <v>0.44</v>
      </c>
      <c r="F137" s="82">
        <v>0.44</v>
      </c>
      <c r="G137" s="81" t="s">
        <v>14</v>
      </c>
      <c r="H137" s="83"/>
      <c r="I137" s="104"/>
    </row>
    <row r="138" ht="35" customHeight="1" spans="1:9">
      <c r="A138" s="79"/>
      <c r="B138" s="80"/>
      <c r="C138" s="81" t="s">
        <v>16</v>
      </c>
      <c r="D138" s="82">
        <v>0.5</v>
      </c>
      <c r="E138" s="82">
        <v>0.5</v>
      </c>
      <c r="F138" s="82">
        <v>0.5</v>
      </c>
      <c r="G138" s="81" t="s">
        <v>16</v>
      </c>
      <c r="H138" s="83"/>
      <c r="I138" s="104"/>
    </row>
    <row r="139" ht="35" customHeight="1" spans="1:9">
      <c r="A139" s="79"/>
      <c r="B139" s="80"/>
      <c r="C139" s="81" t="s">
        <v>19</v>
      </c>
      <c r="D139" s="82">
        <v>1</v>
      </c>
      <c r="E139" s="82">
        <v>1</v>
      </c>
      <c r="F139" s="82">
        <v>1</v>
      </c>
      <c r="G139" s="81" t="s">
        <v>19</v>
      </c>
      <c r="H139" s="83"/>
      <c r="I139" s="104"/>
    </row>
    <row r="140" ht="37.5" spans="1:9">
      <c r="A140" s="79"/>
      <c r="B140" s="80" t="s">
        <v>23</v>
      </c>
      <c r="C140" s="81" t="s">
        <v>24</v>
      </c>
      <c r="D140" s="82">
        <v>33.38</v>
      </c>
      <c r="E140" s="82">
        <v>30.38</v>
      </c>
      <c r="F140" s="82">
        <v>30.38</v>
      </c>
      <c r="G140" s="87"/>
      <c r="H140" s="84"/>
      <c r="I140" s="104" t="s">
        <v>97</v>
      </c>
    </row>
    <row r="141" ht="35" customHeight="1" spans="1:9">
      <c r="A141" s="79" t="s">
        <v>98</v>
      </c>
      <c r="B141" s="80" t="s">
        <v>13</v>
      </c>
      <c r="C141" s="81" t="s">
        <v>14</v>
      </c>
      <c r="D141" s="82">
        <v>1.39</v>
      </c>
      <c r="E141" s="82">
        <v>1.39</v>
      </c>
      <c r="F141" s="82">
        <v>1.39</v>
      </c>
      <c r="G141" s="81" t="s">
        <v>14</v>
      </c>
      <c r="H141" s="83"/>
      <c r="I141" s="104"/>
    </row>
    <row r="142" ht="35" customHeight="1" spans="1:9">
      <c r="A142" s="79"/>
      <c r="B142" s="80"/>
      <c r="C142" s="81" t="s">
        <v>16</v>
      </c>
      <c r="D142" s="82">
        <v>0.8</v>
      </c>
      <c r="E142" s="82">
        <v>0.8</v>
      </c>
      <c r="F142" s="82">
        <v>0.8</v>
      </c>
      <c r="G142" s="81" t="s">
        <v>16</v>
      </c>
      <c r="H142" s="83"/>
      <c r="I142" s="104"/>
    </row>
    <row r="143" ht="35" customHeight="1" spans="1:9">
      <c r="A143" s="79"/>
      <c r="B143" s="80"/>
      <c r="C143" s="81" t="s">
        <v>19</v>
      </c>
      <c r="D143" s="82">
        <v>0.39</v>
      </c>
      <c r="E143" s="82">
        <v>0.39</v>
      </c>
      <c r="F143" s="82">
        <v>0.39</v>
      </c>
      <c r="G143" s="81" t="s">
        <v>19</v>
      </c>
      <c r="H143" s="83"/>
      <c r="I143" s="104"/>
    </row>
    <row r="144" ht="35" customHeight="1" spans="1:9">
      <c r="A144" s="79"/>
      <c r="B144" s="80" t="s">
        <v>23</v>
      </c>
      <c r="C144" s="81" t="s">
        <v>24</v>
      </c>
      <c r="D144" s="82">
        <v>23.3</v>
      </c>
      <c r="E144" s="82">
        <v>23.3</v>
      </c>
      <c r="F144" s="82">
        <v>23.3</v>
      </c>
      <c r="G144" s="87"/>
      <c r="H144" s="84"/>
      <c r="I144" s="104"/>
    </row>
    <row r="145" ht="35" customHeight="1" spans="1:9">
      <c r="A145" s="79" t="s">
        <v>99</v>
      </c>
      <c r="B145" s="80" t="s">
        <v>13</v>
      </c>
      <c r="C145" s="81" t="s">
        <v>14</v>
      </c>
      <c r="D145" s="82">
        <v>1.02</v>
      </c>
      <c r="E145" s="82">
        <v>1.02</v>
      </c>
      <c r="F145" s="82">
        <v>1.02</v>
      </c>
      <c r="G145" s="81" t="s">
        <v>14</v>
      </c>
      <c r="H145" s="83"/>
      <c r="I145" s="104"/>
    </row>
    <row r="146" ht="35" customHeight="1" spans="1:9">
      <c r="A146" s="79"/>
      <c r="B146" s="80"/>
      <c r="C146" s="81" t="s">
        <v>16</v>
      </c>
      <c r="D146" s="82">
        <v>5</v>
      </c>
      <c r="E146" s="82">
        <v>5</v>
      </c>
      <c r="F146" s="82">
        <v>5</v>
      </c>
      <c r="G146" s="81" t="s">
        <v>16</v>
      </c>
      <c r="H146" s="83"/>
      <c r="I146" s="104"/>
    </row>
    <row r="147" ht="35" customHeight="1" spans="1:9">
      <c r="A147" s="79"/>
      <c r="B147" s="80"/>
      <c r="C147" s="81" t="s">
        <v>17</v>
      </c>
      <c r="D147" s="82">
        <v>0.2</v>
      </c>
      <c r="E147" s="82">
        <v>0.2</v>
      </c>
      <c r="F147" s="82">
        <v>0.2</v>
      </c>
      <c r="G147" s="81" t="s">
        <v>17</v>
      </c>
      <c r="H147" s="83"/>
      <c r="I147" s="104"/>
    </row>
    <row r="148" ht="35" customHeight="1" spans="1:9">
      <c r="A148" s="79"/>
      <c r="B148" s="80"/>
      <c r="C148" s="81" t="s">
        <v>19</v>
      </c>
      <c r="D148" s="82">
        <v>4.37</v>
      </c>
      <c r="E148" s="82">
        <v>4.37</v>
      </c>
      <c r="F148" s="82">
        <v>4.37</v>
      </c>
      <c r="G148" s="81" t="s">
        <v>19</v>
      </c>
      <c r="H148" s="83"/>
      <c r="I148" s="104"/>
    </row>
    <row r="149" ht="54" customHeight="1" spans="1:9">
      <c r="A149" s="79"/>
      <c r="B149" s="80" t="s">
        <v>23</v>
      </c>
      <c r="C149" s="81" t="s">
        <v>24</v>
      </c>
      <c r="D149" s="82">
        <v>260</v>
      </c>
      <c r="E149" s="82">
        <v>260</v>
      </c>
      <c r="F149" s="82">
        <v>260</v>
      </c>
      <c r="G149" s="87"/>
      <c r="H149" s="84"/>
      <c r="I149" s="104" t="s">
        <v>100</v>
      </c>
    </row>
    <row r="150" ht="35" customHeight="1" spans="1:9">
      <c r="A150" s="79" t="s">
        <v>101</v>
      </c>
      <c r="B150" s="80" t="s">
        <v>13</v>
      </c>
      <c r="C150" s="81" t="s">
        <v>14</v>
      </c>
      <c r="D150" s="82">
        <v>1.5</v>
      </c>
      <c r="E150" s="82">
        <v>1.5</v>
      </c>
      <c r="F150" s="82">
        <v>1.5</v>
      </c>
      <c r="G150" s="81" t="s">
        <v>14</v>
      </c>
      <c r="H150" s="83"/>
      <c r="I150" s="104"/>
    </row>
    <row r="151" ht="35" customHeight="1" spans="1:9">
      <c r="A151" s="79"/>
      <c r="B151" s="80"/>
      <c r="C151" s="81" t="s">
        <v>16</v>
      </c>
      <c r="D151" s="82">
        <v>2</v>
      </c>
      <c r="E151" s="82">
        <v>2</v>
      </c>
      <c r="F151" s="82">
        <v>2</v>
      </c>
      <c r="G151" s="81" t="s">
        <v>16</v>
      </c>
      <c r="H151" s="83"/>
      <c r="I151" s="104"/>
    </row>
    <row r="152" ht="35" customHeight="1" spans="1:9">
      <c r="A152" s="79"/>
      <c r="B152" s="80"/>
      <c r="C152" s="81" t="s">
        <v>29</v>
      </c>
      <c r="D152" s="82">
        <v>0</v>
      </c>
      <c r="E152" s="82">
        <v>0</v>
      </c>
      <c r="F152" s="82">
        <v>0</v>
      </c>
      <c r="G152" s="81" t="s">
        <v>29</v>
      </c>
      <c r="H152" s="83"/>
      <c r="I152" s="104"/>
    </row>
    <row r="153" ht="35" customHeight="1" spans="1:9">
      <c r="A153" s="79"/>
      <c r="B153" s="80"/>
      <c r="C153" s="81" t="s">
        <v>19</v>
      </c>
      <c r="D153" s="82">
        <v>1</v>
      </c>
      <c r="E153" s="82">
        <v>1</v>
      </c>
      <c r="F153" s="82">
        <v>1</v>
      </c>
      <c r="G153" s="81" t="s">
        <v>19</v>
      </c>
      <c r="H153" s="83"/>
      <c r="I153" s="104"/>
    </row>
    <row r="154" ht="35" customHeight="1" spans="1:9">
      <c r="A154" s="79"/>
      <c r="B154" s="80"/>
      <c r="C154" s="81" t="s">
        <v>102</v>
      </c>
      <c r="D154" s="82">
        <v>213</v>
      </c>
      <c r="E154" s="82">
        <v>233</v>
      </c>
      <c r="F154" s="82">
        <v>233</v>
      </c>
      <c r="G154" s="81" t="s">
        <v>102</v>
      </c>
      <c r="H154" s="83"/>
      <c r="I154" s="104"/>
    </row>
    <row r="155" ht="35" customHeight="1" spans="1:9">
      <c r="A155" s="79"/>
      <c r="B155" s="80"/>
      <c r="C155" s="81" t="s">
        <v>103</v>
      </c>
      <c r="D155" s="82">
        <v>221.3</v>
      </c>
      <c r="E155" s="82">
        <v>241</v>
      </c>
      <c r="F155" s="82">
        <v>241</v>
      </c>
      <c r="G155" s="81" t="s">
        <v>103</v>
      </c>
      <c r="H155" s="83"/>
      <c r="I155" s="104"/>
    </row>
    <row r="156" ht="35" customHeight="1" spans="1:9">
      <c r="A156" s="79"/>
      <c r="B156" s="80"/>
      <c r="C156" s="81" t="s">
        <v>104</v>
      </c>
      <c r="D156" s="82">
        <v>400</v>
      </c>
      <c r="E156" s="82">
        <v>414</v>
      </c>
      <c r="F156" s="82">
        <v>414</v>
      </c>
      <c r="G156" s="81" t="s">
        <v>104</v>
      </c>
      <c r="H156" s="83"/>
      <c r="I156" s="104" t="s">
        <v>105</v>
      </c>
    </row>
    <row r="157" ht="35" customHeight="1" spans="1:9">
      <c r="A157" s="79"/>
      <c r="B157" s="80"/>
      <c r="C157" s="81" t="s">
        <v>106</v>
      </c>
      <c r="D157" s="82">
        <v>346.8</v>
      </c>
      <c r="E157" s="82">
        <v>346.5</v>
      </c>
      <c r="F157" s="82">
        <v>346.5</v>
      </c>
      <c r="G157" s="81" t="s">
        <v>106</v>
      </c>
      <c r="H157" s="83"/>
      <c r="I157" s="104" t="s">
        <v>107</v>
      </c>
    </row>
    <row r="158" ht="51" spans="1:9">
      <c r="A158" s="79"/>
      <c r="B158" s="80"/>
      <c r="C158" s="81" t="s">
        <v>108</v>
      </c>
      <c r="D158" s="82">
        <v>78</v>
      </c>
      <c r="E158" s="82">
        <v>45</v>
      </c>
      <c r="F158" s="82">
        <v>45</v>
      </c>
      <c r="G158" s="81" t="s">
        <v>109</v>
      </c>
      <c r="H158" s="83"/>
      <c r="I158" s="104" t="s">
        <v>110</v>
      </c>
    </row>
    <row r="159" ht="46" customHeight="1" spans="1:9">
      <c r="A159" s="79"/>
      <c r="B159" s="80" t="s">
        <v>23</v>
      </c>
      <c r="C159" s="81" t="s">
        <v>24</v>
      </c>
      <c r="D159" s="82">
        <v>49.5</v>
      </c>
      <c r="E159" s="82">
        <v>49.5</v>
      </c>
      <c r="F159" s="82">
        <v>49.5</v>
      </c>
      <c r="G159" s="87"/>
      <c r="H159" s="84"/>
      <c r="I159" s="104" t="s">
        <v>111</v>
      </c>
    </row>
    <row r="160" ht="53" customHeight="1" spans="1:9">
      <c r="A160" s="79" t="s">
        <v>55</v>
      </c>
      <c r="B160" s="79" t="s">
        <v>23</v>
      </c>
      <c r="C160" s="79" t="s">
        <v>112</v>
      </c>
      <c r="D160" s="82" t="e">
        <f>E160</f>
        <v>#REF!</v>
      </c>
      <c r="E160" s="82" t="e">
        <f>[1]收入!$E$19-SUM(E5:E159)</f>
        <v>#REF!</v>
      </c>
      <c r="F160" s="82" t="e">
        <f>[1]收入!$E$19-SUM(F5:F159)</f>
        <v>#REF!</v>
      </c>
      <c r="G160" s="81" t="s">
        <v>113</v>
      </c>
      <c r="H160" s="83"/>
      <c r="I160" s="104"/>
    </row>
    <row r="161" ht="47" customHeight="1" spans="1:9">
      <c r="A161" s="117" t="s">
        <v>114</v>
      </c>
      <c r="B161" s="118"/>
      <c r="C161" s="119"/>
      <c r="D161" s="120" t="e">
        <f>SUM(D5:D160)</f>
        <v>#REF!</v>
      </c>
      <c r="E161" s="120" t="e">
        <f>SUM(E5:E160)</f>
        <v>#REF!</v>
      </c>
      <c r="F161" s="120" t="e">
        <f>SUM(F5:F160)</f>
        <v>#REF!</v>
      </c>
      <c r="G161" s="121"/>
      <c r="H161" s="83"/>
      <c r="I161" s="105"/>
    </row>
    <row r="162" ht="17" customHeight="1"/>
    <row r="163" ht="66" customHeight="1" spans="1:9">
      <c r="A163" s="122" t="s">
        <v>115</v>
      </c>
      <c r="B163" s="122"/>
      <c r="C163" s="122"/>
      <c r="D163" s="123"/>
      <c r="E163" s="123"/>
      <c r="F163" s="122"/>
      <c r="G163" s="122"/>
      <c r="H163" s="122"/>
      <c r="I163" s="12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I163" etc:filterBottomFollowUsedRange="0">
    <extLst/>
  </autoFilter>
  <mergeCells count="70">
    <mergeCell ref="A2:I2"/>
    <mergeCell ref="A3:I3"/>
    <mergeCell ref="A161:C161"/>
    <mergeCell ref="A163:I163"/>
    <mergeCell ref="A5:A11"/>
    <mergeCell ref="A12:A16"/>
    <mergeCell ref="A17:A21"/>
    <mergeCell ref="A22:A26"/>
    <mergeCell ref="A27:A31"/>
    <mergeCell ref="A32:A38"/>
    <mergeCell ref="A39:A43"/>
    <mergeCell ref="A44:A46"/>
    <mergeCell ref="A47:A55"/>
    <mergeCell ref="A56:A62"/>
    <mergeCell ref="A63:A67"/>
    <mergeCell ref="A68:A69"/>
    <mergeCell ref="A70:A74"/>
    <mergeCell ref="A75:A82"/>
    <mergeCell ref="A83:A88"/>
    <mergeCell ref="A89:A94"/>
    <mergeCell ref="A95:A99"/>
    <mergeCell ref="A100:A101"/>
    <mergeCell ref="A102:A106"/>
    <mergeCell ref="A107:A111"/>
    <mergeCell ref="A112:A115"/>
    <mergeCell ref="A116:A120"/>
    <mergeCell ref="A121:A124"/>
    <mergeCell ref="A125:A129"/>
    <mergeCell ref="A130:A132"/>
    <mergeCell ref="A133:A136"/>
    <mergeCell ref="A137:A140"/>
    <mergeCell ref="A141:A144"/>
    <mergeCell ref="A145:A149"/>
    <mergeCell ref="A150:A159"/>
    <mergeCell ref="B5:B10"/>
    <mergeCell ref="B12:B15"/>
    <mergeCell ref="B17:B20"/>
    <mergeCell ref="B22:B25"/>
    <mergeCell ref="B27:B30"/>
    <mergeCell ref="B32:B38"/>
    <mergeCell ref="B39:B42"/>
    <mergeCell ref="B44:B45"/>
    <mergeCell ref="B48:B53"/>
    <mergeCell ref="B56:B59"/>
    <mergeCell ref="B60:B61"/>
    <mergeCell ref="B63:B66"/>
    <mergeCell ref="B70:B73"/>
    <mergeCell ref="B75:B81"/>
    <mergeCell ref="B83:B85"/>
    <mergeCell ref="B87:B88"/>
    <mergeCell ref="B89:B92"/>
    <mergeCell ref="B95:B98"/>
    <mergeCell ref="B100:B101"/>
    <mergeCell ref="B102:B105"/>
    <mergeCell ref="B107:B110"/>
    <mergeCell ref="B112:B114"/>
    <mergeCell ref="B116:B119"/>
    <mergeCell ref="B121:B123"/>
    <mergeCell ref="B125:B128"/>
    <mergeCell ref="B130:B131"/>
    <mergeCell ref="B133:B135"/>
    <mergeCell ref="B137:B139"/>
    <mergeCell ref="B141:B143"/>
    <mergeCell ref="B145:B148"/>
    <mergeCell ref="B150:B158"/>
    <mergeCell ref="C60:C61"/>
    <mergeCell ref="D60:D61"/>
    <mergeCell ref="E60:E61"/>
    <mergeCell ref="F60:F61"/>
    <mergeCell ref="J60:J62"/>
  </mergeCells>
  <pageMargins left="0.550694444444444" right="0.472222222222222" top="0.196527777777778" bottom="0.511805555555556" header="0.0784722222222222" footer="0.196527777777778"/>
  <pageSetup paperSize="9" scale="51" fitToHeight="0" orientation="portrait" horizontalDpi="600" vertic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AD47"/>
  </sheetPr>
  <dimension ref="A1:J37"/>
  <sheetViews>
    <sheetView workbookViewId="0">
      <selection activeCell="L12" sqref="L12"/>
    </sheetView>
  </sheetViews>
  <sheetFormatPr defaultColWidth="9" defaultRowHeight="14.25"/>
  <cols>
    <col min="1" max="1" width="5.125" customWidth="1"/>
    <col min="2" max="2" width="8.5" style="28" customWidth="1"/>
    <col min="3" max="3" width="9.875" style="1" customWidth="1"/>
    <col min="4" max="4" width="38.25" style="2" customWidth="1"/>
    <col min="5" max="5" width="8.875" customWidth="1"/>
    <col min="6" max="6" width="8.5" customWidth="1"/>
    <col min="7" max="7" width="9.375" customWidth="1"/>
    <col min="8" max="8" width="11.375" customWidth="1"/>
    <col min="9" max="9" width="10.125" customWidth="1"/>
    <col min="10" max="10" width="17.875" customWidth="1"/>
  </cols>
  <sheetData>
    <row r="1" ht="28" customHeight="1" spans="1:2">
      <c r="A1" s="43" t="s">
        <v>116</v>
      </c>
      <c r="B1" s="43"/>
    </row>
    <row r="2" ht="37" customHeight="1" spans="1:10">
      <c r="A2" s="44" t="s">
        <v>117</v>
      </c>
      <c r="B2" s="45"/>
      <c r="C2" s="44"/>
      <c r="D2" s="45"/>
      <c r="E2" s="44"/>
      <c r="F2" s="44"/>
      <c r="G2" s="44"/>
      <c r="H2" s="44"/>
      <c r="I2" s="44"/>
      <c r="J2" s="44"/>
    </row>
    <row r="3" ht="27" customHeight="1" spans="1:10">
      <c r="A3" s="44"/>
      <c r="B3" s="45"/>
      <c r="C3" s="44"/>
      <c r="D3" s="45"/>
      <c r="E3" s="44"/>
      <c r="F3" s="44"/>
      <c r="G3" s="44"/>
      <c r="H3" s="44"/>
      <c r="I3" s="44"/>
      <c r="J3" s="10" t="s">
        <v>2</v>
      </c>
    </row>
    <row r="4" ht="36" customHeight="1" spans="1:10">
      <c r="A4" s="46" t="s">
        <v>118</v>
      </c>
      <c r="B4" s="4" t="s">
        <v>3</v>
      </c>
      <c r="C4" s="46" t="s">
        <v>119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6" t="s">
        <v>11</v>
      </c>
    </row>
    <row r="5" ht="36" customHeight="1" spans="1:10">
      <c r="A5" s="47">
        <v>1</v>
      </c>
      <c r="B5" s="5" t="s">
        <v>43</v>
      </c>
      <c r="C5" s="47" t="s">
        <v>52</v>
      </c>
      <c r="D5" s="48" t="s">
        <v>120</v>
      </c>
      <c r="E5" s="9">
        <v>115</v>
      </c>
      <c r="F5" s="9">
        <v>115</v>
      </c>
      <c r="G5" s="9">
        <v>115</v>
      </c>
      <c r="H5" s="49"/>
      <c r="I5" s="49"/>
      <c r="J5" s="58" t="s">
        <v>121</v>
      </c>
    </row>
    <row r="6" ht="36" customHeight="1" spans="1:10">
      <c r="A6" s="47">
        <v>2</v>
      </c>
      <c r="B6" s="5" t="s">
        <v>43</v>
      </c>
      <c r="C6" s="47" t="s">
        <v>52</v>
      </c>
      <c r="D6" s="48" t="s">
        <v>122</v>
      </c>
      <c r="E6" s="9">
        <v>50</v>
      </c>
      <c r="F6" s="9">
        <v>50</v>
      </c>
      <c r="G6" s="9">
        <v>50</v>
      </c>
      <c r="H6" s="49"/>
      <c r="I6" s="49"/>
      <c r="J6" s="58"/>
    </row>
    <row r="7" ht="36" customHeight="1" spans="1:10">
      <c r="A7" s="47">
        <v>3</v>
      </c>
      <c r="B7" s="5" t="s">
        <v>43</v>
      </c>
      <c r="C7" s="47" t="s">
        <v>52</v>
      </c>
      <c r="D7" s="48" t="s">
        <v>123</v>
      </c>
      <c r="E7" s="9">
        <v>100</v>
      </c>
      <c r="F7" s="9">
        <v>100</v>
      </c>
      <c r="G7" s="9">
        <v>100</v>
      </c>
      <c r="H7" s="49"/>
      <c r="I7" s="49"/>
      <c r="J7" s="58"/>
    </row>
    <row r="8" ht="50" customHeight="1" spans="1:10">
      <c r="A8" s="47">
        <v>4</v>
      </c>
      <c r="B8" s="5" t="s">
        <v>124</v>
      </c>
      <c r="C8" s="47" t="s">
        <v>52</v>
      </c>
      <c r="D8" s="48" t="s">
        <v>125</v>
      </c>
      <c r="E8" s="9">
        <v>100</v>
      </c>
      <c r="F8" s="9">
        <v>51</v>
      </c>
      <c r="G8" s="9">
        <v>51</v>
      </c>
      <c r="H8" s="49"/>
      <c r="I8" s="49"/>
      <c r="J8" s="50" t="s">
        <v>126</v>
      </c>
    </row>
    <row r="9" ht="36" customHeight="1" spans="1:10">
      <c r="A9" s="47">
        <v>5</v>
      </c>
      <c r="B9" s="5" t="s">
        <v>85</v>
      </c>
      <c r="C9" s="47" t="s">
        <v>52</v>
      </c>
      <c r="D9" s="48" t="s">
        <v>127</v>
      </c>
      <c r="E9" s="9">
        <v>100</v>
      </c>
      <c r="F9" s="9">
        <v>100</v>
      </c>
      <c r="G9" s="9">
        <v>100</v>
      </c>
      <c r="H9" s="49"/>
      <c r="I9" s="49"/>
      <c r="J9" s="58" t="s">
        <v>121</v>
      </c>
    </row>
    <row r="10" ht="36" customHeight="1" spans="1:10">
      <c r="A10" s="47">
        <v>6</v>
      </c>
      <c r="B10" s="5" t="s">
        <v>85</v>
      </c>
      <c r="C10" s="47" t="s">
        <v>52</v>
      </c>
      <c r="D10" s="48" t="s">
        <v>128</v>
      </c>
      <c r="E10" s="9">
        <v>60</v>
      </c>
      <c r="F10" s="9">
        <v>60</v>
      </c>
      <c r="G10" s="9">
        <v>60</v>
      </c>
      <c r="H10" s="49"/>
      <c r="I10" s="49"/>
      <c r="J10" s="58" t="s">
        <v>121</v>
      </c>
    </row>
    <row r="11" ht="36" customHeight="1" spans="1:10">
      <c r="A11" s="47">
        <v>7</v>
      </c>
      <c r="B11" s="5" t="s">
        <v>85</v>
      </c>
      <c r="C11" s="47" t="s">
        <v>52</v>
      </c>
      <c r="D11" s="48" t="s">
        <v>129</v>
      </c>
      <c r="E11" s="9">
        <v>20</v>
      </c>
      <c r="F11" s="9">
        <v>20</v>
      </c>
      <c r="G11" s="9">
        <v>20</v>
      </c>
      <c r="H11" s="49"/>
      <c r="I11" s="49"/>
      <c r="J11" s="58" t="s">
        <v>121</v>
      </c>
    </row>
    <row r="12" ht="36" customHeight="1" spans="1:10">
      <c r="A12" s="47">
        <v>8</v>
      </c>
      <c r="B12" s="5" t="s">
        <v>130</v>
      </c>
      <c r="C12" s="47" t="s">
        <v>52</v>
      </c>
      <c r="D12" s="48" t="s">
        <v>131</v>
      </c>
      <c r="E12" s="9">
        <v>20</v>
      </c>
      <c r="F12" s="9">
        <v>20</v>
      </c>
      <c r="G12" s="9">
        <v>20</v>
      </c>
      <c r="H12" s="49"/>
      <c r="I12" s="49"/>
      <c r="J12" s="58" t="s">
        <v>121</v>
      </c>
    </row>
    <row r="13" ht="36" customHeight="1" spans="1:10">
      <c r="A13" s="47">
        <v>9</v>
      </c>
      <c r="B13" s="5" t="s">
        <v>132</v>
      </c>
      <c r="C13" s="47" t="s">
        <v>52</v>
      </c>
      <c r="D13" s="48" t="s">
        <v>133</v>
      </c>
      <c r="E13" s="7">
        <v>100</v>
      </c>
      <c r="F13" s="7">
        <v>100</v>
      </c>
      <c r="G13" s="7">
        <v>100</v>
      </c>
      <c r="H13" s="49"/>
      <c r="I13" s="49"/>
      <c r="J13" s="58" t="s">
        <v>121</v>
      </c>
    </row>
    <row r="14" ht="36" customHeight="1" spans="1:10">
      <c r="A14" s="47">
        <v>10</v>
      </c>
      <c r="B14" s="5" t="s">
        <v>132</v>
      </c>
      <c r="C14" s="47" t="s">
        <v>52</v>
      </c>
      <c r="D14" s="48" t="s">
        <v>134</v>
      </c>
      <c r="E14" s="7">
        <v>60</v>
      </c>
      <c r="F14" s="7">
        <v>60</v>
      </c>
      <c r="G14" s="7">
        <v>60</v>
      </c>
      <c r="H14" s="49"/>
      <c r="I14" s="49"/>
      <c r="J14" s="58" t="s">
        <v>121</v>
      </c>
    </row>
    <row r="15" ht="36" customHeight="1" spans="1:10">
      <c r="A15" s="47">
        <v>11</v>
      </c>
      <c r="B15" s="5" t="s">
        <v>132</v>
      </c>
      <c r="C15" s="47" t="s">
        <v>52</v>
      </c>
      <c r="D15" s="50" t="s">
        <v>135</v>
      </c>
      <c r="E15" s="7">
        <v>15</v>
      </c>
      <c r="F15" s="7">
        <v>15</v>
      </c>
      <c r="G15" s="7">
        <v>15</v>
      </c>
      <c r="H15" s="49"/>
      <c r="I15" s="49"/>
      <c r="J15" s="58" t="s">
        <v>121</v>
      </c>
    </row>
    <row r="16" ht="36" customHeight="1" spans="1:10">
      <c r="A16" s="47">
        <v>12</v>
      </c>
      <c r="B16" s="5" t="s">
        <v>132</v>
      </c>
      <c r="C16" s="47" t="s">
        <v>52</v>
      </c>
      <c r="D16" s="48" t="s">
        <v>136</v>
      </c>
      <c r="E16" s="7">
        <v>20</v>
      </c>
      <c r="F16" s="7">
        <v>20</v>
      </c>
      <c r="G16" s="7">
        <v>20</v>
      </c>
      <c r="H16" s="49"/>
      <c r="I16" s="49"/>
      <c r="J16" s="58" t="s">
        <v>121</v>
      </c>
    </row>
    <row r="17" ht="36" customHeight="1" spans="1:10">
      <c r="A17" s="47">
        <v>13</v>
      </c>
      <c r="B17" s="5" t="s">
        <v>137</v>
      </c>
      <c r="C17" s="47" t="s">
        <v>52</v>
      </c>
      <c r="D17" s="48" t="s">
        <v>138</v>
      </c>
      <c r="E17" s="9">
        <v>20</v>
      </c>
      <c r="F17" s="9">
        <v>20</v>
      </c>
      <c r="G17" s="9">
        <v>20</v>
      </c>
      <c r="H17" s="49"/>
      <c r="I17" s="49"/>
      <c r="J17" s="58" t="s">
        <v>121</v>
      </c>
    </row>
    <row r="18" ht="36" customHeight="1" spans="1:10">
      <c r="A18" s="47">
        <v>14</v>
      </c>
      <c r="B18" s="5" t="s">
        <v>88</v>
      </c>
      <c r="C18" s="47" t="s">
        <v>52</v>
      </c>
      <c r="D18" s="48" t="s">
        <v>139</v>
      </c>
      <c r="E18" s="9">
        <v>30</v>
      </c>
      <c r="F18" s="9">
        <v>30</v>
      </c>
      <c r="G18" s="9">
        <v>30</v>
      </c>
      <c r="H18" s="49"/>
      <c r="I18" s="49"/>
      <c r="J18" s="58" t="s">
        <v>121</v>
      </c>
    </row>
    <row r="19" ht="51" customHeight="1" spans="1:10">
      <c r="A19" s="47">
        <v>15</v>
      </c>
      <c r="B19" s="5" t="s">
        <v>88</v>
      </c>
      <c r="C19" s="47" t="s">
        <v>52</v>
      </c>
      <c r="D19" s="48" t="s">
        <v>140</v>
      </c>
      <c r="E19" s="9">
        <v>60</v>
      </c>
      <c r="F19" s="9">
        <v>0</v>
      </c>
      <c r="G19" s="9">
        <v>0</v>
      </c>
      <c r="H19" s="49"/>
      <c r="I19" s="49"/>
      <c r="J19" s="50" t="s">
        <v>141</v>
      </c>
    </row>
    <row r="20" ht="36" customHeight="1" spans="1:10">
      <c r="A20" s="47">
        <v>16</v>
      </c>
      <c r="B20" s="5" t="s">
        <v>93</v>
      </c>
      <c r="C20" s="47" t="s">
        <v>52</v>
      </c>
      <c r="D20" s="48" t="s">
        <v>142</v>
      </c>
      <c r="E20" s="9">
        <v>4</v>
      </c>
      <c r="F20" s="9">
        <v>4</v>
      </c>
      <c r="G20" s="9">
        <v>4</v>
      </c>
      <c r="H20" s="49"/>
      <c r="I20" s="49"/>
      <c r="J20" s="58" t="s">
        <v>143</v>
      </c>
    </row>
    <row r="21" ht="36" customHeight="1" spans="1:10">
      <c r="A21" s="47">
        <v>17</v>
      </c>
      <c r="B21" s="5" t="s">
        <v>93</v>
      </c>
      <c r="C21" s="47" t="s">
        <v>52</v>
      </c>
      <c r="D21" s="48" t="s">
        <v>144</v>
      </c>
      <c r="E21" s="9">
        <v>3</v>
      </c>
      <c r="F21" s="9">
        <v>3</v>
      </c>
      <c r="G21" s="9">
        <v>3</v>
      </c>
      <c r="H21" s="49"/>
      <c r="I21" s="49"/>
      <c r="J21" s="58" t="s">
        <v>143</v>
      </c>
    </row>
    <row r="22" ht="36" customHeight="1" spans="1:10">
      <c r="A22" s="47">
        <v>18</v>
      </c>
      <c r="B22" s="5" t="s">
        <v>96</v>
      </c>
      <c r="C22" s="47" t="s">
        <v>52</v>
      </c>
      <c r="D22" s="48" t="s">
        <v>145</v>
      </c>
      <c r="E22" s="9">
        <v>4</v>
      </c>
      <c r="F22" s="9">
        <v>4</v>
      </c>
      <c r="G22" s="9">
        <v>4</v>
      </c>
      <c r="H22" s="49"/>
      <c r="I22" s="49"/>
      <c r="J22" s="58" t="s">
        <v>143</v>
      </c>
    </row>
    <row r="23" ht="36" customHeight="1" spans="1:10">
      <c r="A23" s="47">
        <v>19</v>
      </c>
      <c r="B23" s="5" t="s">
        <v>94</v>
      </c>
      <c r="C23" s="47" t="s">
        <v>52</v>
      </c>
      <c r="D23" s="48" t="s">
        <v>146</v>
      </c>
      <c r="E23" s="9">
        <v>5</v>
      </c>
      <c r="F23" s="9">
        <v>5</v>
      </c>
      <c r="G23" s="9">
        <v>5</v>
      </c>
      <c r="H23" s="49"/>
      <c r="I23" s="49"/>
      <c r="J23" s="58" t="s">
        <v>143</v>
      </c>
    </row>
    <row r="24" ht="36" customHeight="1" spans="1:10">
      <c r="A24" s="47">
        <v>20</v>
      </c>
      <c r="B24" s="5" t="s">
        <v>94</v>
      </c>
      <c r="C24" s="47" t="s">
        <v>52</v>
      </c>
      <c r="D24" s="48" t="s">
        <v>147</v>
      </c>
      <c r="E24" s="9">
        <v>3</v>
      </c>
      <c r="F24" s="9">
        <v>3</v>
      </c>
      <c r="G24" s="9">
        <v>3</v>
      </c>
      <c r="H24" s="49"/>
      <c r="I24" s="49"/>
      <c r="J24" s="58" t="s">
        <v>143</v>
      </c>
    </row>
    <row r="25" ht="36" customHeight="1" spans="1:10">
      <c r="A25" s="47">
        <v>21</v>
      </c>
      <c r="B25" s="5" t="s">
        <v>124</v>
      </c>
      <c r="C25" s="47" t="s">
        <v>52</v>
      </c>
      <c r="D25" s="50" t="s">
        <v>148</v>
      </c>
      <c r="E25" s="9">
        <v>100</v>
      </c>
      <c r="F25" s="9">
        <v>99</v>
      </c>
      <c r="G25" s="9">
        <v>99</v>
      </c>
      <c r="H25" s="49"/>
      <c r="I25" s="49"/>
      <c r="J25" s="58" t="s">
        <v>143</v>
      </c>
    </row>
    <row r="26" ht="36" customHeight="1" spans="1:10">
      <c r="A26" s="47">
        <v>22</v>
      </c>
      <c r="B26" s="5" t="s">
        <v>132</v>
      </c>
      <c r="C26" s="47" t="s">
        <v>52</v>
      </c>
      <c r="D26" s="48" t="s">
        <v>149</v>
      </c>
      <c r="E26" s="9">
        <v>6</v>
      </c>
      <c r="F26" s="9">
        <v>6</v>
      </c>
      <c r="G26" s="9">
        <v>6</v>
      </c>
      <c r="H26" s="49"/>
      <c r="I26" s="49"/>
      <c r="J26" s="58" t="s">
        <v>143</v>
      </c>
    </row>
    <row r="27" ht="36" customHeight="1" spans="1:10">
      <c r="A27" s="47">
        <v>23</v>
      </c>
      <c r="B27" s="5" t="s">
        <v>132</v>
      </c>
      <c r="C27" s="47" t="s">
        <v>52</v>
      </c>
      <c r="D27" s="48" t="s">
        <v>150</v>
      </c>
      <c r="E27" s="9">
        <v>10</v>
      </c>
      <c r="F27" s="9">
        <v>5</v>
      </c>
      <c r="G27" s="9">
        <v>5</v>
      </c>
      <c r="H27" s="49"/>
      <c r="I27" s="49"/>
      <c r="J27" s="58" t="s">
        <v>143</v>
      </c>
    </row>
    <row r="28" ht="36" customHeight="1" spans="1:10">
      <c r="A28" s="47">
        <v>24</v>
      </c>
      <c r="B28" s="5" t="s">
        <v>137</v>
      </c>
      <c r="C28" s="47" t="s">
        <v>52</v>
      </c>
      <c r="D28" s="48" t="s">
        <v>151</v>
      </c>
      <c r="E28" s="9">
        <v>1</v>
      </c>
      <c r="F28" s="9">
        <v>1</v>
      </c>
      <c r="G28" s="9">
        <v>1</v>
      </c>
      <c r="H28" s="49"/>
      <c r="I28" s="49"/>
      <c r="J28" s="58" t="s">
        <v>143</v>
      </c>
    </row>
    <row r="29" ht="66" customHeight="1" spans="1:10">
      <c r="A29" s="47">
        <v>25</v>
      </c>
      <c r="B29" s="5" t="s">
        <v>137</v>
      </c>
      <c r="C29" s="47" t="s">
        <v>52</v>
      </c>
      <c r="D29" s="48" t="s">
        <v>152</v>
      </c>
      <c r="E29" s="51">
        <v>112.5</v>
      </c>
      <c r="F29" s="51">
        <v>109</v>
      </c>
      <c r="G29" s="51">
        <v>109</v>
      </c>
      <c r="H29" s="49"/>
      <c r="I29" s="49"/>
      <c r="J29" s="50" t="s">
        <v>153</v>
      </c>
    </row>
    <row r="30" ht="36" customHeight="1" spans="1:10">
      <c r="A30" s="47">
        <v>26</v>
      </c>
      <c r="B30" s="5" t="s">
        <v>137</v>
      </c>
      <c r="C30" s="47" t="s">
        <v>52</v>
      </c>
      <c r="D30" s="48" t="s">
        <v>154</v>
      </c>
      <c r="E30" s="52">
        <v>5</v>
      </c>
      <c r="F30" s="52">
        <v>5</v>
      </c>
      <c r="G30" s="52">
        <v>5</v>
      </c>
      <c r="H30" s="49"/>
      <c r="I30" s="49"/>
      <c r="J30" s="58" t="s">
        <v>143</v>
      </c>
    </row>
    <row r="31" ht="36" customHeight="1" spans="1:10">
      <c r="A31" s="47">
        <v>27</v>
      </c>
      <c r="B31" s="5" t="s">
        <v>130</v>
      </c>
      <c r="C31" s="47" t="s">
        <v>52</v>
      </c>
      <c r="D31" s="48" t="s">
        <v>155</v>
      </c>
      <c r="E31" s="9">
        <v>150</v>
      </c>
      <c r="F31" s="9">
        <v>100</v>
      </c>
      <c r="G31" s="9">
        <v>100</v>
      </c>
      <c r="H31" s="49"/>
      <c r="I31" s="49"/>
      <c r="J31" s="58" t="s">
        <v>156</v>
      </c>
    </row>
    <row r="32" ht="36" customHeight="1" spans="1:10">
      <c r="A32" s="47">
        <v>28</v>
      </c>
      <c r="B32" s="5" t="s">
        <v>157</v>
      </c>
      <c r="C32" s="47" t="s">
        <v>52</v>
      </c>
      <c r="D32" s="50" t="s">
        <v>158</v>
      </c>
      <c r="E32" s="9">
        <v>300</v>
      </c>
      <c r="F32" s="9">
        <v>300</v>
      </c>
      <c r="G32" s="9">
        <v>300</v>
      </c>
      <c r="H32" s="49"/>
      <c r="I32" s="49"/>
      <c r="J32" s="58" t="s">
        <v>156</v>
      </c>
    </row>
    <row r="33" ht="36" customHeight="1" spans="1:10">
      <c r="A33" s="53" t="s">
        <v>159</v>
      </c>
      <c r="B33" s="54"/>
      <c r="C33" s="55"/>
      <c r="D33" s="56"/>
      <c r="E33" s="9">
        <f t="shared" ref="E33:G33" si="0">SUM(E5:E32)</f>
        <v>1573.5</v>
      </c>
      <c r="F33" s="9">
        <f t="shared" si="0"/>
        <v>1405</v>
      </c>
      <c r="G33" s="9">
        <f t="shared" si="0"/>
        <v>1405</v>
      </c>
      <c r="H33" s="49"/>
      <c r="I33" s="49"/>
      <c r="J33" s="58"/>
    </row>
    <row r="34" ht="76" customHeight="1" spans="1:10">
      <c r="A34" s="57" t="s">
        <v>160</v>
      </c>
      <c r="B34" s="10"/>
      <c r="C34" s="30"/>
      <c r="D34" s="57"/>
      <c r="E34" s="27"/>
      <c r="F34" s="27"/>
      <c r="G34" s="27"/>
      <c r="H34" s="27"/>
      <c r="I34" s="27"/>
      <c r="J34" s="27"/>
    </row>
    <row r="35" ht="54" customHeight="1" spans="1:10">
      <c r="A35" s="27"/>
      <c r="B35" s="10"/>
      <c r="C35" s="30"/>
      <c r="D35" s="57"/>
      <c r="E35" s="27"/>
      <c r="F35" s="27"/>
      <c r="G35" s="27"/>
      <c r="H35" s="27"/>
      <c r="I35" s="27"/>
      <c r="J35" s="27"/>
    </row>
    <row r="36" ht="54" customHeight="1"/>
    <row r="37" ht="54" customHeight="1"/>
  </sheetData>
  <mergeCells count="4">
    <mergeCell ref="A1:B1"/>
    <mergeCell ref="A2:J2"/>
    <mergeCell ref="A33:D33"/>
    <mergeCell ref="A34:J35"/>
  </mergeCells>
  <pageMargins left="0.354166666666667" right="0.354166666666667" top="0.511805555555556" bottom="0.511805555555556" header="0.275" footer="0.236111111111111"/>
  <pageSetup paperSize="9" scale="85" orientation="portrait" horizontalDpi="600" vertic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3" workbookViewId="0">
      <selection activeCell="G8" sqref="G8"/>
    </sheetView>
  </sheetViews>
  <sheetFormatPr defaultColWidth="9" defaultRowHeight="14.25" outlineLevelCol="7"/>
  <cols>
    <col min="1" max="1" width="7.5" customWidth="1"/>
    <col min="2" max="2" width="13.75" style="28" customWidth="1"/>
    <col min="3" max="3" width="11.5" customWidth="1"/>
    <col min="4" max="4" width="26" customWidth="1"/>
    <col min="5" max="5" width="11.0833333333333" customWidth="1"/>
    <col min="8" max="8" width="34" customWidth="1"/>
  </cols>
  <sheetData>
    <row r="1" ht="30" customHeight="1" spans="1:8">
      <c r="A1" s="29" t="s">
        <v>161</v>
      </c>
      <c r="B1" s="29"/>
      <c r="C1" s="29"/>
      <c r="D1" s="29"/>
      <c r="E1" s="29"/>
      <c r="F1" s="29"/>
      <c r="G1" s="29"/>
      <c r="H1" s="29"/>
    </row>
    <row r="2" ht="29" customHeight="1" spans="8:8">
      <c r="H2" s="30" t="s">
        <v>2</v>
      </c>
    </row>
    <row r="3" ht="42" customHeight="1" spans="1:8">
      <c r="A3" s="31" t="s">
        <v>162</v>
      </c>
      <c r="B3" s="31" t="s">
        <v>3</v>
      </c>
      <c r="C3" s="32" t="s">
        <v>4</v>
      </c>
      <c r="D3" s="33" t="s">
        <v>5</v>
      </c>
      <c r="E3" s="34" t="s">
        <v>6</v>
      </c>
      <c r="F3" s="35" t="s">
        <v>7</v>
      </c>
      <c r="G3" s="35" t="s">
        <v>8</v>
      </c>
      <c r="H3" s="32" t="s">
        <v>11</v>
      </c>
    </row>
    <row r="4" ht="28" customHeight="1" spans="1:8">
      <c r="A4" s="36">
        <v>1</v>
      </c>
      <c r="B4" s="6" t="s">
        <v>76</v>
      </c>
      <c r="C4" s="36" t="s">
        <v>52</v>
      </c>
      <c r="D4" s="37" t="s">
        <v>78</v>
      </c>
      <c r="E4" s="23">
        <v>65.3</v>
      </c>
      <c r="F4" s="23">
        <v>65.3</v>
      </c>
      <c r="G4" s="23">
        <v>65.3</v>
      </c>
      <c r="H4" s="6" t="s">
        <v>163</v>
      </c>
    </row>
    <row r="5" ht="28" customHeight="1" spans="1:8">
      <c r="A5" s="36">
        <v>2</v>
      </c>
      <c r="B5" s="6" t="s">
        <v>45</v>
      </c>
      <c r="C5" s="36" t="s">
        <v>52</v>
      </c>
      <c r="D5" s="38" t="s">
        <v>164</v>
      </c>
      <c r="E5" s="25">
        <v>130.9</v>
      </c>
      <c r="F5" s="25">
        <v>50.9</v>
      </c>
      <c r="G5" s="25">
        <v>50.9</v>
      </c>
      <c r="H5" s="36" t="s">
        <v>165</v>
      </c>
    </row>
    <row r="6" ht="28" customHeight="1" spans="1:8">
      <c r="A6" s="36">
        <v>3</v>
      </c>
      <c r="B6" s="6" t="s">
        <v>45</v>
      </c>
      <c r="C6" s="36" t="s">
        <v>52</v>
      </c>
      <c r="D6" s="38" t="s">
        <v>166</v>
      </c>
      <c r="E6" s="25">
        <v>10</v>
      </c>
      <c r="F6" s="25">
        <v>10</v>
      </c>
      <c r="G6" s="25">
        <v>10</v>
      </c>
      <c r="H6" s="36" t="s">
        <v>167</v>
      </c>
    </row>
    <row r="7" ht="28" customHeight="1" spans="1:8">
      <c r="A7" s="39">
        <v>4</v>
      </c>
      <c r="B7" s="40" t="s">
        <v>55</v>
      </c>
      <c r="C7" s="39" t="s">
        <v>52</v>
      </c>
      <c r="D7" s="38" t="s">
        <v>60</v>
      </c>
      <c r="E7" s="25">
        <v>38.6</v>
      </c>
      <c r="F7" s="25">
        <v>38.6</v>
      </c>
      <c r="G7" s="25">
        <v>38.6</v>
      </c>
      <c r="H7" s="36"/>
    </row>
    <row r="8" ht="28" customHeight="1" spans="1:8">
      <c r="A8" s="36">
        <v>5</v>
      </c>
      <c r="B8" s="6" t="s">
        <v>80</v>
      </c>
      <c r="C8" s="36" t="s">
        <v>52</v>
      </c>
      <c r="D8" s="38" t="s">
        <v>82</v>
      </c>
      <c r="E8" s="25">
        <v>40</v>
      </c>
      <c r="F8" s="25">
        <v>40</v>
      </c>
      <c r="G8" s="25">
        <v>40</v>
      </c>
      <c r="H8" s="36"/>
    </row>
    <row r="9" ht="28" customHeight="1" spans="1:8">
      <c r="A9" s="36">
        <v>6</v>
      </c>
      <c r="B9" s="6" t="s">
        <v>76</v>
      </c>
      <c r="C9" s="36" t="s">
        <v>52</v>
      </c>
      <c r="D9" s="38" t="s">
        <v>79</v>
      </c>
      <c r="E9" s="25">
        <v>110</v>
      </c>
      <c r="F9" s="25">
        <v>110</v>
      </c>
      <c r="G9" s="25">
        <v>110</v>
      </c>
      <c r="H9" s="41"/>
    </row>
    <row r="10" ht="28" customHeight="1" spans="1:8">
      <c r="A10" s="36"/>
      <c r="B10" s="40" t="s">
        <v>12</v>
      </c>
      <c r="C10" s="36" t="s">
        <v>52</v>
      </c>
      <c r="D10" s="36" t="s">
        <v>168</v>
      </c>
      <c r="E10" s="25">
        <v>70</v>
      </c>
      <c r="F10" s="25">
        <v>70</v>
      </c>
      <c r="G10" s="36"/>
      <c r="H10" s="36"/>
    </row>
    <row r="11" ht="28" customHeight="1" spans="1:8">
      <c r="A11" s="36"/>
      <c r="B11" s="40" t="s">
        <v>62</v>
      </c>
      <c r="C11" s="36" t="s">
        <v>52</v>
      </c>
      <c r="D11" s="36" t="s">
        <v>169</v>
      </c>
      <c r="E11" s="25">
        <v>50</v>
      </c>
      <c r="F11" s="25">
        <v>50</v>
      </c>
      <c r="G11" s="36"/>
      <c r="H11" s="36"/>
    </row>
    <row r="12" ht="28" customHeight="1" spans="1:8">
      <c r="A12" s="36"/>
      <c r="B12" s="6" t="s">
        <v>80</v>
      </c>
      <c r="C12" s="36" t="s">
        <v>52</v>
      </c>
      <c r="D12" s="36" t="s">
        <v>170</v>
      </c>
      <c r="E12" s="25">
        <v>55</v>
      </c>
      <c r="F12" s="25">
        <v>55</v>
      </c>
      <c r="G12" s="36"/>
      <c r="H12" s="41"/>
    </row>
    <row r="13" ht="28" customHeight="1" spans="1:8">
      <c r="A13" s="36"/>
      <c r="B13" s="6" t="s">
        <v>76</v>
      </c>
      <c r="C13" s="36" t="s">
        <v>52</v>
      </c>
      <c r="D13" s="36" t="s">
        <v>171</v>
      </c>
      <c r="E13" s="25">
        <v>127.6</v>
      </c>
      <c r="F13" s="25">
        <v>127.6</v>
      </c>
      <c r="G13" s="41"/>
      <c r="H13" s="41"/>
    </row>
    <row r="14" ht="28" customHeight="1" spans="1:8">
      <c r="A14" s="36"/>
      <c r="B14" s="6" t="s">
        <v>41</v>
      </c>
      <c r="C14" s="36" t="s">
        <v>52</v>
      </c>
      <c r="D14" s="36" t="s">
        <v>172</v>
      </c>
      <c r="E14" s="25">
        <v>80</v>
      </c>
      <c r="F14" s="25">
        <v>80</v>
      </c>
      <c r="G14" s="41"/>
      <c r="H14" s="41"/>
    </row>
    <row r="15" ht="28" customHeight="1" spans="1:8">
      <c r="A15" s="36"/>
      <c r="B15" s="6" t="s">
        <v>76</v>
      </c>
      <c r="C15" s="36" t="s">
        <v>52</v>
      </c>
      <c r="D15" s="36" t="s">
        <v>173</v>
      </c>
      <c r="E15" s="25">
        <v>60</v>
      </c>
      <c r="F15" s="25">
        <v>60</v>
      </c>
      <c r="G15" s="41"/>
      <c r="H15" s="41"/>
    </row>
    <row r="16" customFormat="1" ht="28" customHeight="1" spans="1:8">
      <c r="A16" s="36"/>
      <c r="B16" s="6"/>
      <c r="C16" s="36"/>
      <c r="D16" s="36"/>
      <c r="E16" s="25"/>
      <c r="F16" s="25"/>
      <c r="G16" s="41"/>
      <c r="H16" s="41"/>
    </row>
    <row r="17" customFormat="1" ht="28" customHeight="1" spans="1:8">
      <c r="A17" s="36"/>
      <c r="B17" s="6"/>
      <c r="C17" s="36"/>
      <c r="D17" s="36"/>
      <c r="E17" s="25"/>
      <c r="F17" s="25"/>
      <c r="G17" s="41"/>
      <c r="H17" s="41"/>
    </row>
    <row r="18" customFormat="1" ht="28" customHeight="1" spans="1:8">
      <c r="A18" s="36"/>
      <c r="B18" s="6"/>
      <c r="C18" s="36"/>
      <c r="D18" s="36"/>
      <c r="E18" s="25"/>
      <c r="F18" s="25"/>
      <c r="G18" s="41"/>
      <c r="H18" s="41"/>
    </row>
    <row r="19" customFormat="1" ht="28" customHeight="1" spans="1:8">
      <c r="A19" s="36"/>
      <c r="B19" s="6"/>
      <c r="C19" s="36"/>
      <c r="D19" s="36"/>
      <c r="E19" s="25"/>
      <c r="F19" s="25"/>
      <c r="G19" s="41"/>
      <c r="H19" s="41"/>
    </row>
    <row r="20" s="27" customFormat="1" ht="60" customHeight="1" spans="1:8">
      <c r="A20" s="42" t="s">
        <v>174</v>
      </c>
      <c r="B20" s="42"/>
      <c r="C20" s="42"/>
      <c r="D20" s="42"/>
      <c r="E20" s="42"/>
      <c r="F20" s="42"/>
      <c r="G20" s="42"/>
      <c r="H20" s="42"/>
    </row>
    <row r="21" ht="24" customHeight="1"/>
  </sheetData>
  <mergeCells count="2">
    <mergeCell ref="A1:H1"/>
    <mergeCell ref="A20:H20"/>
  </mergeCells>
  <pageMargins left="0.751388888888889" right="0.751388888888889" top="0.432638888888889" bottom="0.314583333333333" header="0.314583333333333" footer="0.156944444444444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B3" sqref="B3"/>
    </sheetView>
  </sheetViews>
  <sheetFormatPr defaultColWidth="9" defaultRowHeight="14.25"/>
  <cols>
    <col min="1" max="1" width="5" style="1" customWidth="1"/>
    <col min="2" max="2" width="18.875" customWidth="1"/>
    <col min="3" max="4" width="10.5833333333333" style="2" customWidth="1"/>
    <col min="5" max="5" width="10" style="2" customWidth="1"/>
    <col min="6" max="7" width="12" customWidth="1"/>
    <col min="8" max="8" width="10.25" style="20" customWidth="1"/>
    <col min="9" max="9" width="11.5" customWidth="1"/>
  </cols>
  <sheetData>
    <row r="1" ht="39" customHeight="1" spans="1:9">
      <c r="A1" s="3" t="s">
        <v>175</v>
      </c>
      <c r="B1" s="3"/>
      <c r="C1" s="3"/>
      <c r="D1" s="3"/>
      <c r="E1" s="3"/>
      <c r="F1" s="3"/>
      <c r="G1" s="3"/>
      <c r="H1" s="21"/>
      <c r="I1" s="3"/>
    </row>
    <row r="2" ht="26" customHeight="1" spans="1:9">
      <c r="A2" s="3"/>
      <c r="B2" s="3"/>
      <c r="C2" s="3"/>
      <c r="D2" s="3"/>
      <c r="E2" s="3"/>
      <c r="F2" s="3"/>
      <c r="G2" s="3"/>
      <c r="H2" s="21"/>
      <c r="I2" s="10" t="s">
        <v>2</v>
      </c>
    </row>
    <row r="3" ht="53" customHeight="1" spans="1:9">
      <c r="A3" s="4" t="s">
        <v>118</v>
      </c>
      <c r="B3" s="4" t="s">
        <v>176</v>
      </c>
      <c r="C3" s="4" t="s">
        <v>177</v>
      </c>
      <c r="D3" s="4" t="s">
        <v>178</v>
      </c>
      <c r="E3" s="4" t="s">
        <v>179</v>
      </c>
      <c r="F3" s="4" t="s">
        <v>180</v>
      </c>
      <c r="G3" s="4" t="s">
        <v>181</v>
      </c>
      <c r="H3" s="22" t="s">
        <v>182</v>
      </c>
      <c r="I3" s="4" t="s">
        <v>183</v>
      </c>
    </row>
    <row r="4" ht="30" customHeight="1" spans="1:9">
      <c r="A4" s="5">
        <v>1</v>
      </c>
      <c r="B4" s="6" t="s">
        <v>85</v>
      </c>
      <c r="C4" s="23">
        <v>0</v>
      </c>
      <c r="D4" s="23">
        <v>12</v>
      </c>
      <c r="E4" s="23">
        <v>0</v>
      </c>
      <c r="F4" s="24">
        <v>2.232</v>
      </c>
      <c r="G4" s="24">
        <v>11.16</v>
      </c>
      <c r="H4" s="24">
        <v>0</v>
      </c>
      <c r="I4" s="25">
        <f>600+630+630</f>
        <v>1860</v>
      </c>
    </row>
    <row r="5" ht="30" customHeight="1" spans="1:9">
      <c r="A5" s="5">
        <v>2</v>
      </c>
      <c r="B5" s="6" t="s">
        <v>87</v>
      </c>
      <c r="C5" s="23">
        <v>13.5</v>
      </c>
      <c r="D5" s="23">
        <v>15</v>
      </c>
      <c r="E5" s="23">
        <v>19</v>
      </c>
      <c r="F5" s="24">
        <v>1.4004</v>
      </c>
      <c r="G5" s="24">
        <v>7.002</v>
      </c>
      <c r="H5" s="24">
        <f t="shared" ref="H5:H14" si="0">SUM(C5:G5)</f>
        <v>55.9024</v>
      </c>
      <c r="I5" s="25">
        <f>367+400+400</f>
        <v>1167</v>
      </c>
    </row>
    <row r="6" ht="30" customHeight="1" spans="1:9">
      <c r="A6" s="5">
        <v>3</v>
      </c>
      <c r="B6" s="6" t="s">
        <v>88</v>
      </c>
      <c r="C6" s="23">
        <v>10.8</v>
      </c>
      <c r="D6" s="23">
        <v>24</v>
      </c>
      <c r="E6" s="23">
        <v>6</v>
      </c>
      <c r="F6" s="24">
        <v>2.6568</v>
      </c>
      <c r="G6" s="24">
        <v>13.284</v>
      </c>
      <c r="H6" s="24">
        <f t="shared" si="0"/>
        <v>56.7408</v>
      </c>
      <c r="I6" s="25">
        <f>737+735+742</f>
        <v>2214</v>
      </c>
    </row>
    <row r="7" ht="30" customHeight="1" spans="1:9">
      <c r="A7" s="5">
        <v>4</v>
      </c>
      <c r="B7" s="6" t="s">
        <v>89</v>
      </c>
      <c r="C7" s="23"/>
      <c r="D7" s="23">
        <v>15</v>
      </c>
      <c r="E7" s="23">
        <f>13-4</f>
        <v>9</v>
      </c>
      <c r="F7" s="24">
        <v>2.0472</v>
      </c>
      <c r="G7" s="24">
        <v>10.236</v>
      </c>
      <c r="H7" s="24">
        <f t="shared" si="0"/>
        <v>36.2832</v>
      </c>
      <c r="I7" s="25">
        <f>613+553+540</f>
        <v>1706</v>
      </c>
    </row>
    <row r="8" ht="30" customHeight="1" spans="1:9">
      <c r="A8" s="5">
        <v>5</v>
      </c>
      <c r="B8" s="6" t="s">
        <v>90</v>
      </c>
      <c r="C8" s="23">
        <v>21</v>
      </c>
      <c r="D8" s="23">
        <v>18</v>
      </c>
      <c r="E8" s="23">
        <f>10.5+7</f>
        <v>17.5</v>
      </c>
      <c r="F8" s="24">
        <v>1.7688</v>
      </c>
      <c r="G8" s="24">
        <v>8.844</v>
      </c>
      <c r="H8" s="24">
        <f t="shared" si="0"/>
        <v>67.1128</v>
      </c>
      <c r="I8" s="25">
        <f>482+502+490</f>
        <v>1474</v>
      </c>
    </row>
    <row r="9" ht="30" customHeight="1" spans="1:9">
      <c r="A9" s="5">
        <v>6</v>
      </c>
      <c r="B9" s="6" t="s">
        <v>91</v>
      </c>
      <c r="C9" s="23">
        <v>20</v>
      </c>
      <c r="D9" s="23">
        <v>21</v>
      </c>
      <c r="E9" s="23"/>
      <c r="F9" s="24">
        <v>3.096</v>
      </c>
      <c r="G9" s="24">
        <v>15.48</v>
      </c>
      <c r="H9" s="24">
        <f t="shared" si="0"/>
        <v>59.576</v>
      </c>
      <c r="I9" s="25">
        <f>857+845+878</f>
        <v>2580</v>
      </c>
    </row>
    <row r="10" ht="30" customHeight="1" spans="1:9">
      <c r="A10" s="5">
        <v>7</v>
      </c>
      <c r="B10" s="6" t="s">
        <v>92</v>
      </c>
      <c r="C10" s="23"/>
      <c r="D10" s="23">
        <v>8</v>
      </c>
      <c r="E10" s="23"/>
      <c r="F10" s="24">
        <v>1.3716</v>
      </c>
      <c r="G10" s="24">
        <v>6.858</v>
      </c>
      <c r="H10" s="24">
        <f t="shared" si="0"/>
        <v>16.2296</v>
      </c>
      <c r="I10" s="25">
        <f>374+384+385</f>
        <v>1143</v>
      </c>
    </row>
    <row r="11" ht="30" customHeight="1" spans="1:9">
      <c r="A11" s="5">
        <v>8</v>
      </c>
      <c r="B11" s="6" t="s">
        <v>93</v>
      </c>
      <c r="C11" s="23">
        <f>11+12.5-9</f>
        <v>14.5</v>
      </c>
      <c r="D11" s="23">
        <v>9</v>
      </c>
      <c r="E11" s="23"/>
      <c r="F11" s="24">
        <v>0.5988</v>
      </c>
      <c r="G11" s="24">
        <v>2.994</v>
      </c>
      <c r="H11" s="24">
        <f t="shared" si="0"/>
        <v>27.0928</v>
      </c>
      <c r="I11" s="25">
        <f>179+160+160</f>
        <v>499</v>
      </c>
    </row>
    <row r="12" ht="30" customHeight="1" spans="1:9">
      <c r="A12" s="5">
        <v>9</v>
      </c>
      <c r="B12" s="6" t="s">
        <v>94</v>
      </c>
      <c r="C12" s="23"/>
      <c r="D12" s="23">
        <v>1</v>
      </c>
      <c r="E12" s="23"/>
      <c r="F12" s="25"/>
      <c r="G12" s="25"/>
      <c r="H12" s="24">
        <f t="shared" si="0"/>
        <v>1</v>
      </c>
      <c r="I12" s="25"/>
    </row>
    <row r="13" ht="30" customHeight="1" spans="1:9">
      <c r="A13" s="5">
        <v>10</v>
      </c>
      <c r="B13" s="6" t="s">
        <v>96</v>
      </c>
      <c r="C13" s="23">
        <f>33.38-3</f>
        <v>30.38</v>
      </c>
      <c r="D13" s="23"/>
      <c r="E13" s="23"/>
      <c r="F13" s="25"/>
      <c r="G13" s="25"/>
      <c r="H13" s="24">
        <f t="shared" si="0"/>
        <v>30.38</v>
      </c>
      <c r="I13" s="25"/>
    </row>
    <row r="14" ht="30" customHeight="1" spans="1:9">
      <c r="A14" s="5">
        <v>11</v>
      </c>
      <c r="B14" s="6" t="s">
        <v>98</v>
      </c>
      <c r="C14" s="23">
        <f>13.3+10</f>
        <v>23.3</v>
      </c>
      <c r="D14" s="23"/>
      <c r="E14" s="23"/>
      <c r="F14" s="25"/>
      <c r="G14" s="25"/>
      <c r="H14" s="24">
        <f t="shared" si="0"/>
        <v>23.3</v>
      </c>
      <c r="I14" s="25"/>
    </row>
    <row r="16" ht="48" customHeight="1" spans="1:9">
      <c r="A16" s="26" t="s">
        <v>184</v>
      </c>
      <c r="B16" s="26"/>
      <c r="C16" s="26"/>
      <c r="D16" s="26"/>
      <c r="E16" s="26"/>
      <c r="F16" s="26"/>
      <c r="G16" s="26"/>
      <c r="H16" s="26"/>
      <c r="I16" s="26"/>
    </row>
  </sheetData>
  <mergeCells count="2">
    <mergeCell ref="A1:I1"/>
    <mergeCell ref="A16:I16"/>
  </mergeCells>
  <pageMargins left="0.196527777777778" right="0.118055555555556" top="0.393055555555556" bottom="0.393055555555556" header="0.236111111111111" footer="0.275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G19" sqref="G19"/>
    </sheetView>
  </sheetViews>
  <sheetFormatPr defaultColWidth="9" defaultRowHeight="14.25" outlineLevelCol="4"/>
  <cols>
    <col min="1" max="1" width="15.3333333333333" customWidth="1"/>
    <col min="2" max="2" width="21.5833333333333" customWidth="1"/>
    <col min="3" max="3" width="20.75" customWidth="1"/>
    <col min="4" max="4" width="18.5" customWidth="1"/>
    <col min="5" max="5" width="19.5833333333333" customWidth="1"/>
  </cols>
  <sheetData>
    <row r="1" ht="36" customHeight="1" spans="1:5">
      <c r="A1" s="11" t="s">
        <v>185</v>
      </c>
      <c r="B1" s="11"/>
      <c r="C1" s="11"/>
      <c r="D1" s="11"/>
      <c r="E1" s="11"/>
    </row>
    <row r="2" ht="27" customHeight="1" spans="1:5">
      <c r="A2" s="12"/>
      <c r="B2" s="12"/>
      <c r="C2" s="12"/>
      <c r="D2" s="12"/>
      <c r="E2" s="13" t="s">
        <v>2</v>
      </c>
    </row>
    <row r="3" s="2" customFormat="1" ht="40.5" spans="1:5">
      <c r="A3" s="14" t="s">
        <v>186</v>
      </c>
      <c r="B3" s="14" t="s">
        <v>187</v>
      </c>
      <c r="C3" s="14" t="s">
        <v>188</v>
      </c>
      <c r="D3" s="14" t="s">
        <v>189</v>
      </c>
      <c r="E3" s="14" t="s">
        <v>190</v>
      </c>
    </row>
    <row r="4" ht="30" customHeight="1" spans="1:5">
      <c r="A4" s="15" t="s">
        <v>85</v>
      </c>
      <c r="B4" s="16">
        <f>600+630+630</f>
        <v>1860</v>
      </c>
      <c r="C4" s="16">
        <f t="shared" ref="C4:C11" si="0">B4*12/10000</f>
        <v>2.232</v>
      </c>
      <c r="D4" s="16">
        <f t="shared" ref="D4:D11" si="1">B4*60/10000</f>
        <v>11.16</v>
      </c>
      <c r="E4" s="17">
        <f t="shared" ref="E4:E11" si="2">B4*30*0.7/10000</f>
        <v>3.906</v>
      </c>
    </row>
    <row r="5" ht="30" customHeight="1" spans="1:5">
      <c r="A5" s="15" t="s">
        <v>87</v>
      </c>
      <c r="B5" s="16">
        <f>367+400+400</f>
        <v>1167</v>
      </c>
      <c r="C5" s="16">
        <f t="shared" si="0"/>
        <v>1.4004</v>
      </c>
      <c r="D5" s="16">
        <f t="shared" si="1"/>
        <v>7.002</v>
      </c>
      <c r="E5" s="17">
        <f t="shared" si="2"/>
        <v>2.4507</v>
      </c>
    </row>
    <row r="6" ht="30" customHeight="1" spans="1:5">
      <c r="A6" s="15" t="s">
        <v>88</v>
      </c>
      <c r="B6" s="16">
        <f>737+735+742</f>
        <v>2214</v>
      </c>
      <c r="C6" s="16">
        <f t="shared" si="0"/>
        <v>2.6568</v>
      </c>
      <c r="D6" s="16">
        <f t="shared" si="1"/>
        <v>13.284</v>
      </c>
      <c r="E6" s="17">
        <f t="shared" si="2"/>
        <v>4.6494</v>
      </c>
    </row>
    <row r="7" ht="30" customHeight="1" spans="1:5">
      <c r="A7" s="15" t="s">
        <v>89</v>
      </c>
      <c r="B7" s="16">
        <f>613+553+540</f>
        <v>1706</v>
      </c>
      <c r="C7" s="16">
        <f t="shared" si="0"/>
        <v>2.0472</v>
      </c>
      <c r="D7" s="16">
        <f t="shared" si="1"/>
        <v>10.236</v>
      </c>
      <c r="E7" s="17">
        <f t="shared" si="2"/>
        <v>3.5826</v>
      </c>
    </row>
    <row r="8" ht="30" customHeight="1" spans="1:5">
      <c r="A8" s="15" t="s">
        <v>90</v>
      </c>
      <c r="B8" s="16">
        <f>482+502+490</f>
        <v>1474</v>
      </c>
      <c r="C8" s="16">
        <f t="shared" si="0"/>
        <v>1.7688</v>
      </c>
      <c r="D8" s="16">
        <f t="shared" si="1"/>
        <v>8.844</v>
      </c>
      <c r="E8" s="17">
        <f t="shared" si="2"/>
        <v>3.0954</v>
      </c>
    </row>
    <row r="9" ht="30" customHeight="1" spans="1:5">
      <c r="A9" s="15" t="s">
        <v>91</v>
      </c>
      <c r="B9" s="16">
        <f>857+845+878</f>
        <v>2580</v>
      </c>
      <c r="C9" s="16">
        <f t="shared" si="0"/>
        <v>3.096</v>
      </c>
      <c r="D9" s="16">
        <f t="shared" si="1"/>
        <v>15.48</v>
      </c>
      <c r="E9" s="17">
        <f t="shared" si="2"/>
        <v>5.418</v>
      </c>
    </row>
    <row r="10" ht="30" customHeight="1" spans="1:5">
      <c r="A10" s="15" t="s">
        <v>92</v>
      </c>
      <c r="B10" s="16">
        <f>374+384+385</f>
        <v>1143</v>
      </c>
      <c r="C10" s="16">
        <f t="shared" si="0"/>
        <v>1.3716</v>
      </c>
      <c r="D10" s="16">
        <f t="shared" si="1"/>
        <v>6.858</v>
      </c>
      <c r="E10" s="17">
        <f t="shared" si="2"/>
        <v>2.4003</v>
      </c>
    </row>
    <row r="11" ht="30" customHeight="1" spans="1:5">
      <c r="A11" s="15" t="s">
        <v>93</v>
      </c>
      <c r="B11" s="16">
        <f>179+160+160</f>
        <v>499</v>
      </c>
      <c r="C11" s="16">
        <f t="shared" si="0"/>
        <v>0.5988</v>
      </c>
      <c r="D11" s="16">
        <f t="shared" si="1"/>
        <v>2.994</v>
      </c>
      <c r="E11" s="17">
        <f t="shared" si="2"/>
        <v>1.0479</v>
      </c>
    </row>
    <row r="12" ht="30" customHeight="1" spans="1:5">
      <c r="A12" s="15" t="s">
        <v>94</v>
      </c>
      <c r="B12" s="16"/>
      <c r="C12" s="16"/>
      <c r="D12" s="16"/>
      <c r="E12" s="18"/>
    </row>
    <row r="13" ht="30" customHeight="1" spans="1:5">
      <c r="A13" s="15" t="s">
        <v>96</v>
      </c>
      <c r="B13" s="16"/>
      <c r="C13" s="16"/>
      <c r="D13" s="16"/>
      <c r="E13" s="18"/>
    </row>
    <row r="14" ht="40.5" spans="1:5">
      <c r="A14" s="15" t="s">
        <v>98</v>
      </c>
      <c r="B14" s="16"/>
      <c r="C14" s="16"/>
      <c r="D14" s="16"/>
      <c r="E14" s="18"/>
    </row>
    <row r="15" ht="30" customHeight="1" spans="1:5">
      <c r="A15" s="19" t="s">
        <v>159</v>
      </c>
      <c r="B15" s="16">
        <f>SUM(B4:B14)</f>
        <v>12643</v>
      </c>
      <c r="C15" s="16">
        <f>SUM(C4:C14)</f>
        <v>15.1716</v>
      </c>
      <c r="D15" s="16">
        <f>SUM(D4:D14)</f>
        <v>75.858</v>
      </c>
      <c r="E15" s="16">
        <f>SUM(E4:E14)</f>
        <v>26.5503</v>
      </c>
    </row>
  </sheetData>
  <mergeCells count="1">
    <mergeCell ref="A1:E1"/>
  </mergeCells>
  <pageMargins left="0.472222222222222" right="0.472222222222222" top="0.629861111111111" bottom="0.472222222222222" header="0.5" footer="0.196527777777778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11" sqref="O11"/>
    </sheetView>
  </sheetViews>
  <sheetFormatPr defaultColWidth="9" defaultRowHeight="14.25"/>
  <cols>
    <col min="1" max="1" width="5" style="1" customWidth="1"/>
    <col min="2" max="2" width="15.5" customWidth="1"/>
    <col min="3" max="7" width="12" style="2" customWidth="1"/>
    <col min="8" max="9" width="12" customWidth="1"/>
    <col min="10" max="10" width="10" customWidth="1"/>
    <col min="11" max="11" width="10.25" customWidth="1"/>
    <col min="12" max="12" width="11.5" customWidth="1"/>
  </cols>
  <sheetData>
    <row r="1" ht="39" customHeight="1" spans="1:12">
      <c r="A1" s="3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6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0" t="s">
        <v>2</v>
      </c>
    </row>
    <row r="3" ht="41" customHeight="1" spans="1:12">
      <c r="A3" s="4" t="s">
        <v>118</v>
      </c>
      <c r="B3" s="4" t="s">
        <v>176</v>
      </c>
      <c r="C3" s="4" t="s">
        <v>177</v>
      </c>
      <c r="D3" s="4" t="s">
        <v>178</v>
      </c>
      <c r="E3" s="4" t="s">
        <v>179</v>
      </c>
      <c r="F3" s="4" t="s">
        <v>192</v>
      </c>
      <c r="G3" s="4" t="s">
        <v>193</v>
      </c>
      <c r="H3" s="4" t="s">
        <v>180</v>
      </c>
      <c r="I3" s="4" t="s">
        <v>181</v>
      </c>
      <c r="J3" s="4" t="s">
        <v>194</v>
      </c>
      <c r="K3" s="4" t="s">
        <v>182</v>
      </c>
      <c r="L3" s="4" t="s">
        <v>183</v>
      </c>
    </row>
    <row r="4" ht="41" customHeight="1" spans="1:12">
      <c r="A4" s="5">
        <v>1</v>
      </c>
      <c r="B4" s="6" t="s">
        <v>85</v>
      </c>
      <c r="C4" s="7">
        <v>0</v>
      </c>
      <c r="D4" s="7">
        <v>0</v>
      </c>
      <c r="E4" s="7">
        <v>0</v>
      </c>
      <c r="F4" s="7"/>
      <c r="G4" s="7"/>
      <c r="H4" s="8">
        <v>2.232</v>
      </c>
      <c r="I4" s="8">
        <v>11.16</v>
      </c>
      <c r="J4" s="9">
        <f t="shared" ref="J4:J14" si="0">C4+D4+E4+F4+G4</f>
        <v>0</v>
      </c>
      <c r="K4" s="9"/>
      <c r="L4" s="9">
        <f>600+630+630</f>
        <v>1860</v>
      </c>
    </row>
    <row r="5" ht="41" customHeight="1" spans="1:12">
      <c r="A5" s="5">
        <v>2</v>
      </c>
      <c r="B5" s="6" t="s">
        <v>87</v>
      </c>
      <c r="C5" s="7">
        <v>13.5</v>
      </c>
      <c r="D5" s="7">
        <v>39</v>
      </c>
      <c r="E5" s="7">
        <v>29</v>
      </c>
      <c r="F5" s="7"/>
      <c r="G5" s="7"/>
      <c r="H5" s="8">
        <v>1.4004</v>
      </c>
      <c r="I5" s="8">
        <v>7.002</v>
      </c>
      <c r="J5" s="9">
        <f t="shared" si="0"/>
        <v>81.5</v>
      </c>
      <c r="K5" s="9"/>
      <c r="L5" s="9">
        <f>367+400+400</f>
        <v>1167</v>
      </c>
    </row>
    <row r="6" ht="41" customHeight="1" spans="1:12">
      <c r="A6" s="5">
        <v>3</v>
      </c>
      <c r="B6" s="6" t="s">
        <v>88</v>
      </c>
      <c r="C6" s="7">
        <v>18.8</v>
      </c>
      <c r="D6" s="7">
        <v>32.5</v>
      </c>
      <c r="E6" s="7">
        <v>14</v>
      </c>
      <c r="F6" s="7"/>
      <c r="G6" s="7"/>
      <c r="H6" s="8">
        <v>2.6568</v>
      </c>
      <c r="I6" s="8">
        <v>13.284</v>
      </c>
      <c r="J6" s="9">
        <f t="shared" si="0"/>
        <v>65.3</v>
      </c>
      <c r="K6" s="9"/>
      <c r="L6" s="9">
        <f>737+735+742</f>
        <v>2214</v>
      </c>
    </row>
    <row r="7" ht="41" customHeight="1" spans="1:12">
      <c r="A7" s="5">
        <v>4</v>
      </c>
      <c r="B7" s="6" t="s">
        <v>89</v>
      </c>
      <c r="C7" s="7"/>
      <c r="D7" s="7">
        <v>18.5</v>
      </c>
      <c r="E7" s="7">
        <v>13</v>
      </c>
      <c r="F7" s="7">
        <v>14.5</v>
      </c>
      <c r="G7" s="7"/>
      <c r="H7" s="8">
        <v>2.0472</v>
      </c>
      <c r="I7" s="8">
        <v>10.236</v>
      </c>
      <c r="J7" s="9">
        <f t="shared" si="0"/>
        <v>46</v>
      </c>
      <c r="K7" s="9"/>
      <c r="L7" s="9">
        <f>613+553+540</f>
        <v>1706</v>
      </c>
    </row>
    <row r="8" ht="41" customHeight="1" spans="1:12">
      <c r="A8" s="5">
        <v>5</v>
      </c>
      <c r="B8" s="6" t="s">
        <v>90</v>
      </c>
      <c r="C8" s="7">
        <v>31</v>
      </c>
      <c r="D8" s="7">
        <v>36</v>
      </c>
      <c r="E8" s="7">
        <v>10.5</v>
      </c>
      <c r="F8" s="7"/>
      <c r="G8" s="7"/>
      <c r="H8" s="8">
        <v>1.7688</v>
      </c>
      <c r="I8" s="8">
        <v>8.844</v>
      </c>
      <c r="J8" s="9">
        <f t="shared" si="0"/>
        <v>77.5</v>
      </c>
      <c r="K8" s="9"/>
      <c r="L8" s="9">
        <f>482+502+490</f>
        <v>1474</v>
      </c>
    </row>
    <row r="9" ht="41" customHeight="1" spans="1:12">
      <c r="A9" s="5">
        <v>6</v>
      </c>
      <c r="B9" s="6" t="s">
        <v>91</v>
      </c>
      <c r="C9" s="7">
        <f>40+3+5</f>
        <v>48</v>
      </c>
      <c r="D9" s="7"/>
      <c r="E9" s="7"/>
      <c r="F9" s="7">
        <f>1.5+13+1</f>
        <v>15.5</v>
      </c>
      <c r="G9" s="7"/>
      <c r="H9" s="8">
        <v>3.096</v>
      </c>
      <c r="I9" s="8">
        <v>15.48</v>
      </c>
      <c r="J9" s="9">
        <f t="shared" si="0"/>
        <v>63.5</v>
      </c>
      <c r="K9" s="9"/>
      <c r="L9" s="9">
        <f>857+845+878</f>
        <v>2580</v>
      </c>
    </row>
    <row r="10" ht="41" customHeight="1" spans="1:12">
      <c r="A10" s="5">
        <v>7</v>
      </c>
      <c r="B10" s="6" t="s">
        <v>92</v>
      </c>
      <c r="C10" s="7"/>
      <c r="D10" s="7"/>
      <c r="E10" s="7"/>
      <c r="F10" s="7">
        <f>3</f>
        <v>3</v>
      </c>
      <c r="G10" s="7">
        <v>2</v>
      </c>
      <c r="H10" s="8">
        <v>1.3716</v>
      </c>
      <c r="I10" s="8">
        <v>6.858</v>
      </c>
      <c r="J10" s="9">
        <f t="shared" si="0"/>
        <v>5</v>
      </c>
      <c r="K10" s="9"/>
      <c r="L10" s="9">
        <f>374+384+385</f>
        <v>1143</v>
      </c>
    </row>
    <row r="11" ht="41" customHeight="1" spans="1:12">
      <c r="A11" s="5">
        <v>8</v>
      </c>
      <c r="B11" s="6" t="s">
        <v>93</v>
      </c>
      <c r="C11" s="7">
        <f>11+12.5</f>
        <v>23.5</v>
      </c>
      <c r="D11" s="7"/>
      <c r="E11" s="7"/>
      <c r="F11" s="7">
        <v>10</v>
      </c>
      <c r="G11" s="7"/>
      <c r="H11" s="8">
        <v>0.5988</v>
      </c>
      <c r="I11" s="8">
        <v>2.994</v>
      </c>
      <c r="J11" s="9">
        <f t="shared" si="0"/>
        <v>33.5</v>
      </c>
      <c r="K11" s="9"/>
      <c r="L11" s="9">
        <f>179+160+160</f>
        <v>499</v>
      </c>
    </row>
    <row r="12" ht="41" customHeight="1" spans="1:12">
      <c r="A12" s="5">
        <v>9</v>
      </c>
      <c r="B12" s="6" t="s">
        <v>94</v>
      </c>
      <c r="C12" s="7"/>
      <c r="D12" s="7">
        <v>0.5</v>
      </c>
      <c r="E12" s="7"/>
      <c r="F12" s="7"/>
      <c r="G12" s="7"/>
      <c r="H12" s="9"/>
      <c r="I12" s="9"/>
      <c r="J12" s="9">
        <f t="shared" si="0"/>
        <v>0.5</v>
      </c>
      <c r="K12" s="9"/>
      <c r="L12" s="9"/>
    </row>
    <row r="13" ht="41" customHeight="1" spans="1:12">
      <c r="A13" s="5">
        <v>10</v>
      </c>
      <c r="B13" s="6" t="s">
        <v>96</v>
      </c>
      <c r="C13" s="7">
        <v>33.38</v>
      </c>
      <c r="D13" s="7"/>
      <c r="E13" s="7"/>
      <c r="F13" s="7"/>
      <c r="G13" s="7"/>
      <c r="H13" s="9"/>
      <c r="I13" s="9"/>
      <c r="J13" s="9">
        <f t="shared" si="0"/>
        <v>33.38</v>
      </c>
      <c r="K13" s="9"/>
      <c r="L13" s="9"/>
    </row>
    <row r="14" ht="41" customHeight="1" spans="1:12">
      <c r="A14" s="5">
        <v>11</v>
      </c>
      <c r="B14" s="6" t="s">
        <v>195</v>
      </c>
      <c r="C14" s="7">
        <v>13.3</v>
      </c>
      <c r="D14" s="7"/>
      <c r="E14" s="7"/>
      <c r="F14" s="7"/>
      <c r="G14" s="7"/>
      <c r="H14" s="9"/>
      <c r="I14" s="9"/>
      <c r="J14" s="9">
        <f t="shared" si="0"/>
        <v>13.3</v>
      </c>
      <c r="K14" s="9"/>
      <c r="L14" s="9"/>
    </row>
  </sheetData>
  <mergeCells count="1">
    <mergeCell ref="A1:L1"/>
  </mergeCells>
  <pageMargins left="0.196527777777778" right="0.118055555555556" top="0.393055555555556" bottom="0.393055555555556" header="0.236111111111111" footer="0.275"/>
  <pageSetup paperSize="9" scale="75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1.各部门预算支出安排汇总表</vt:lpstr>
      <vt:lpstr>2.教务处（三创1405万）</vt:lpstr>
      <vt:lpstr>补充1.预算项目库</vt:lpstr>
      <vt:lpstr>补充2.系部综合业务费明细 (核准情况)</vt:lpstr>
      <vt:lpstr>补充3.学生定额统计表</vt:lpstr>
      <vt:lpstr>补充4.系部综合业务费明细（不打印-申请情况）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贞贞</cp:lastModifiedBy>
  <cp:revision>1</cp:revision>
  <dcterms:created xsi:type="dcterms:W3CDTF">2025-03-11T07:05:47Z</dcterms:created>
  <dcterms:modified xsi:type="dcterms:W3CDTF">2025-03-11T07:06:05Z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83165C5ED6B54340B36A6D9B7515FD34_13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